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52" firstSheet="1" activeTab="3"/>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 name="Sheet1" sheetId="21" r:id="rId21"/>
  </sheets>
  <externalReferences>
    <externalReference r:id="rId24"/>
    <externalReference r:id="rId25"/>
    <externalReference r:id="rId26"/>
    <externalReference r:id="rId27"/>
    <externalReference r:id="rId28"/>
    <externalReference r:id="rId29"/>
  </externalReferences>
  <definedNames>
    <definedName name="_xlnm.Print_Area" localSheetId="1">'01'!$A$1:$U$41</definedName>
    <definedName name="_xlnm.Print_Area" localSheetId="3">'02'!$A$1:$U$42</definedName>
    <definedName name="_xlnm.Print_Area" localSheetId="4">'02 (bỏ)'!$A$1:$V$39</definedName>
    <definedName name="_xlnm.Print_Area" localSheetId="6">'03'!$A$1:$U$24</definedName>
    <definedName name="_xlnm.Print_Area" localSheetId="7">'03 (bỏ)'!$A$1:$V$24</definedName>
    <definedName name="_xlnm.Print_Area" localSheetId="8">'04'!$A$1:$U$77</definedName>
    <definedName name="_xlnm.Print_Area" localSheetId="9">'04 (bỏ)'!$A$1:$U$23</definedName>
    <definedName name="_xlnm.Print_Area" localSheetId="10">'05'!$A$1:$U$76</definedName>
    <definedName name="_xlnm.Print_Area" localSheetId="11">'05 (bỏ)'!$A$1:$V$23</definedName>
    <definedName name="_xlnm.Print_Area" localSheetId="12">'06'!$A$1:$J$32</definedName>
    <definedName name="_xlnm.Print_Area" localSheetId="13">'07'!$A$1:$J$33</definedName>
    <definedName name="_xlnm.Print_Area" localSheetId="14">'08'!$A$1:$W$60</definedName>
    <definedName name="_xlnm.Print_Area" localSheetId="15">'09'!$A$1:$AF$33</definedName>
    <definedName name="_xlnm.Print_Area" localSheetId="16">'10'!$A$1:$X$32</definedName>
    <definedName name="_xlnm.Print_Area" localSheetId="17">'11'!$A$1:$T$40</definedName>
    <definedName name="_xlnm.Print_Area" localSheetId="18">'12'!$A$1:$V$54</definedName>
    <definedName name="_xlnm.Print_Area" localSheetId="2">'PT01'!$A$1:$D$36</definedName>
    <definedName name="_xlnm.Print_Area" localSheetId="5">'PT02'!$A$1:$P$35</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<sst xmlns="http://schemas.openxmlformats.org/spreadsheetml/2006/main" count="1630" uniqueCount="473">
  <si>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</si>
  <si>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</si>
  <si>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</si>
  <si>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</si>
  <si>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</si>
  <si>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</si>
  <si>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</si>
  <si>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</si>
  <si>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</si>
  <si>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</si>
  <si>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</si>
  <si>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</si>
  <si>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</si>
  <si>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</si>
  <si>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</si>
  <si>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</si>
  <si>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</si>
  <si>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</si>
  <si>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</si>
  <si>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</si>
  <si>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</si>
  <si>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</si>
  <si>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</si>
  <si>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</si>
  <si>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</si>
  <si>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</si>
  <si>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</si>
  <si>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</si>
  <si>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</si>
  <si>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</si>
  <si>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</si>
  <si>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</si>
  <si>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</si>
  <si>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</si>
  <si>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</si>
  <si>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</si>
  <si>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</si>
  <si>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</si>
  <si>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</si>
  <si>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</si>
  <si>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</si>
  <si>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</si>
  <si>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</si>
  <si>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</si>
  <si>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</si>
  <si>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</si>
  <si>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</si>
  <si>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</si>
  <si>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</si>
  <si>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</si>
  <si>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</si>
  <si>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</si>
  <si>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</si>
  <si>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</si>
  <si>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</si>
  <si>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</si>
  <si>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</si>
  <si>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</si>
  <si>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</si>
  <si>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</si>
  <si>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</si>
  <si>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</si>
  <si>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</si>
  <si>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</si>
  <si>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</si>
  <si>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</si>
  <si>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</si>
  <si>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</si>
  <si>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</si>
  <si>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</si>
  <si>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</si>
  <si>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</si>
  <si>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</si>
  <si>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</si>
  <si>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</si>
  <si>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</si>
  <si>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</si>
  <si>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</si>
  <si>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</si>
  <si>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</si>
  <si>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</si>
  <si>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</si>
  <si>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</si>
  <si>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</si>
  <si>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</si>
  <si>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</si>
  <si>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</si>
  <si>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</si>
  <si>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</si>
  <si>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</si>
  <si>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</si>
  <si>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</si>
  <si>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</si>
  <si>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</si>
  <si>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</si>
  <si>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</si>
  <si>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</si>
  <si>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</si>
  <si>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</si>
  <si>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</si>
  <si>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</si>
  <si>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</si>
  <si>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</si>
  <si>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</si>
  <si>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</si>
  <si>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</si>
  <si>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</si>
  <si>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</si>
  <si>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</si>
  <si>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</si>
  <si>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</si>
  <si>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</si>
  <si>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</si>
  <si>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</si>
  <si>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</si>
  <si>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</si>
  <si>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</si>
  <si>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</si>
  <si>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</si>
  <si>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</si>
  <si>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</si>
  <si>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</si>
  <si>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</si>
  <si>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</si>
  <si>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</si>
  <si>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</si>
  <si>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</si>
  <si>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</si>
  <si>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</si>
  <si>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</si>
  <si>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</si>
  <si>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</si>
  <si>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</si>
  <si>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</si>
  <si>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</si>
  <si>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</si>
  <si>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</si>
  <si>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</si>
  <si>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</si>
  <si>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</si>
  <si>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</si>
  <si>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</si>
  <si>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</si>
  <si>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</si>
  <si>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</si>
  <si>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</si>
  <si>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</si>
  <si>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</si>
  <si>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</si>
  <si>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</si>
  <si>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</si>
  <si>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</si>
  <si>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</si>
  <si>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</si>
  <si>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</si>
  <si>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</si>
  <si>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</si>
  <si>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</si>
  <si>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</si>
  <si>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</si>
  <si>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</si>
  <si>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</si>
  <si>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</si>
  <si>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</si>
  <si>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</si>
  <si>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</si>
  <si>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</si>
  <si>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</si>
  <si>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</si>
  <si>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</si>
  <si>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</si>
  <si>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</si>
  <si>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</si>
  <si>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</si>
  <si>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</si>
  <si>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</si>
  <si>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</si>
  <si>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</si>
  <si>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</si>
  <si>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</si>
  <si>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</si>
  <si>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</si>
  <si>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</si>
  <si>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</si>
  <si>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</si>
  <si>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</si>
  <si>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</si>
  <si>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</si>
  <si>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</si>
  <si>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</si>
  <si>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</si>
  <si>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</si>
  <si>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</si>
  <si>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</si>
  <si>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</si>
  <si>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</si>
  <si>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</si>
  <si>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</si>
  <si>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</si>
  <si>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</si>
  <si>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</si>
  <si>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</si>
  <si>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</si>
  <si>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</si>
  <si>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</si>
  <si>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</si>
  <si>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</si>
  <si>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</si>
  <si>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</si>
  <si>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</si>
  <si>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</si>
  <si>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</si>
  <si>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</si>
  <si>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</si>
  <si>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</si>
  <si>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</si>
  <si>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</si>
  <si>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</si>
  <si>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</si>
  <si>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</si>
  <si>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</si>
  <si>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</si>
  <si>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</si>
  <si>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</si>
  <si>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</si>
  <si>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</si>
  <si>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</si>
  <si>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</si>
  <si>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</si>
  <si>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</si>
  <si>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</si>
  <si>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</si>
  <si>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</si>
  <si>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</si>
  <si>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</si>
  <si>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</si>
  <si>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</si>
  <si>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</si>
  <si>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</si>
  <si>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</si>
  <si>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</si>
  <si>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</si>
  <si>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</si>
  <si>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</si>
  <si>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</si>
  <si>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</si>
  <si>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</si>
  <si>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</si>
  <si>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</si>
  <si>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</si>
  <si>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</si>
  <si>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</si>
  <si>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</si>
  <si>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</si>
  <si>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</si>
  <si>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</si>
  <si>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</si>
  <si>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</si>
  <si>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</si>
  <si>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</si>
  <si>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</si>
  <si>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</si>
  <si>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</si>
  <si>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</si>
  <si>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</si>
  <si>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</si>
  <si>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</si>
  <si>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</si>
  <si>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</si>
  <si>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</si>
  <si>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</si>
  <si>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</si>
  <si>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</si>
  <si>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</si>
  <si>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</si>
  <si>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</si>
  <si>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</si>
  <si>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</si>
  <si>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</si>
  <si>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</si>
  <si>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</si>
  <si>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</si>
  <si>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</si>
  <si>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</si>
  <si>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</si>
  <si>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</si>
  <si>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</si>
  <si>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</si>
  <si>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</si>
  <si>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</si>
  <si>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</si>
  <si>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</si>
  <si>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</si>
  <si>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</si>
  <si>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</si>
  <si>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</si>
  <si>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</si>
  <si>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</si>
  <si>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</si>
  <si>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</si>
  <si>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</si>
  <si>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</si>
  <si>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</si>
  <si>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</si>
  <si>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</si>
  <si>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</si>
  <si>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</si>
  <si>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</si>
  <si>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</si>
  <si>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</si>
  <si>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</si>
  <si>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</si>
  <si>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</si>
  <si>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</si>
  <si>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</si>
  <si>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</si>
  <si>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</si>
  <si>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</si>
  <si>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</si>
  <si>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</si>
  <si>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</si>
  <si>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Cục Thi hành án DS tỉnh Sơn La</t>
  </si>
  <si>
    <t>Nguyễn Ngọc Hải</t>
  </si>
  <si>
    <t>Nguyễn Văn Bắc</t>
  </si>
  <si>
    <t>Lường Quang Yên</t>
  </si>
  <si>
    <t>Lò Anh Vĩnh</t>
  </si>
  <si>
    <t>Hoàng Quốc Toản</t>
  </si>
  <si>
    <t>Thào Thị Minh Ngọc</t>
  </si>
  <si>
    <t>Chi cục THA Thành Phố</t>
  </si>
  <si>
    <t>Trịnh Cương Quyết</t>
  </si>
  <si>
    <t>Cầm Trung Toàn</t>
  </si>
  <si>
    <t>Lê Thị Hải Thương</t>
  </si>
  <si>
    <t>Hà Thị Tuyết</t>
  </si>
  <si>
    <t>Tòng Mai Phương</t>
  </si>
  <si>
    <t>Chi cục THA Mai Sơn</t>
  </si>
  <si>
    <t>Nguyễn Trọng Đoàn</t>
  </si>
  <si>
    <t>Ngô Văn Bình</t>
  </si>
  <si>
    <t>Nguyễn Hữu Việt</t>
  </si>
  <si>
    <t>Nguyễn Mạnh Toản</t>
  </si>
  <si>
    <t>Chi cục THA Yên Châu</t>
  </si>
  <si>
    <t>Lừ Văn Tâm</t>
  </si>
  <si>
    <t>Chi cục THA Mộc Châu</t>
  </si>
  <si>
    <t xml:space="preserve"> Hoàng Ngọc Lập</t>
  </si>
  <si>
    <t>Nguyễn Ngọc Chiến</t>
  </si>
  <si>
    <t>Trần Văn Tuấn</t>
  </si>
  <si>
    <t>Chi cục THA Vân Hồ</t>
  </si>
  <si>
    <t>Vũ Thắng</t>
  </si>
  <si>
    <t>Ngô Đình Sơn</t>
  </si>
  <si>
    <t>Hoàng Anh Dũng</t>
  </si>
  <si>
    <t>Chi cục THA Phù Yên</t>
  </si>
  <si>
    <t>Lò Văn Khiếng</t>
  </si>
  <si>
    <t>Hoàng Ngọc Bắc</t>
  </si>
  <si>
    <t>Chi cục THA Bắc Yên</t>
  </si>
  <si>
    <t>33</t>
  </si>
  <si>
    <t>34</t>
  </si>
  <si>
    <t>Ngô Quang</t>
  </si>
  <si>
    <t>Chi cục THA Sông Mã</t>
  </si>
  <si>
    <t>35</t>
  </si>
  <si>
    <t>Nguyễn Viết Hiền</t>
  </si>
  <si>
    <t>36</t>
  </si>
  <si>
    <t xml:space="preserve">Quàng Văn Hải </t>
  </si>
  <si>
    <t>37</t>
  </si>
  <si>
    <t>Lường Văn Bích</t>
  </si>
  <si>
    <t>Chi cục THA Sốp Cộp</t>
  </si>
  <si>
    <t>Nguyễn Tấn Việt</t>
  </si>
  <si>
    <t>Bùi Đỗ Hà</t>
  </si>
  <si>
    <t>Chi cục THA Thuận Châu</t>
  </si>
  <si>
    <t>Trần Văn Quận</t>
  </si>
  <si>
    <t>Lò Văn Ngoan</t>
  </si>
  <si>
    <t>Trần Thị Cúc</t>
  </si>
  <si>
    <t>Chi cục THA Quỳnh Nhai</t>
  </si>
  <si>
    <t>Lò Văn Kính</t>
  </si>
  <si>
    <t>Chi cục THA Mường La</t>
  </si>
  <si>
    <t>Vũ Văn Nhương</t>
  </si>
  <si>
    <t>Lê Thị Thu Huyền</t>
  </si>
  <si>
    <t>Chi cục Thi hành án huyện Thành Phố</t>
  </si>
  <si>
    <t>Chi cục Thi hành án huyện  Mai Sơn</t>
  </si>
  <si>
    <t>Chi cục Thi hành án huyện Yên Châu</t>
  </si>
  <si>
    <t>Chi cục Thi hành án huyện  Mộc Châu</t>
  </si>
  <si>
    <t>Chi cục Thi hành án huyện Vân Hồ</t>
  </si>
  <si>
    <t>Chi cục Thi hành án huyện Phù Yên</t>
  </si>
  <si>
    <t>Chi cục Thi hành án huyện Bắc Yên</t>
  </si>
  <si>
    <t>Chi cục Thi hành án huyện Sông Mã</t>
  </si>
  <si>
    <t xml:space="preserve">Chi cục Thi hành án huyện Sốp Cộp </t>
  </si>
  <si>
    <t>Chi cục Thi hành án huyện Quỳnh Nhai</t>
  </si>
  <si>
    <t>Chi cục Thi hành án huyện Thuận Châu</t>
  </si>
  <si>
    <t>Chi cục Thi hành án huyện Mường La</t>
  </si>
  <si>
    <t>6.1</t>
  </si>
  <si>
    <t>6.2</t>
  </si>
  <si>
    <t>7.1</t>
  </si>
  <si>
    <t>7.2</t>
  </si>
  <si>
    <t>8.1</t>
  </si>
  <si>
    <t>8.2</t>
  </si>
  <si>
    <t>9.1</t>
  </si>
  <si>
    <t>9.2</t>
  </si>
  <si>
    <t>10.1</t>
  </si>
  <si>
    <t>10.2</t>
  </si>
  <si>
    <t>11.1</t>
  </si>
  <si>
    <t>11.2</t>
  </si>
  <si>
    <t>12.1</t>
  </si>
  <si>
    <t>12.2</t>
  </si>
  <si>
    <t>13.1</t>
  </si>
  <si>
    <t>13.2</t>
  </si>
  <si>
    <t>Cục THADS tỉnh Sơn La</t>
  </si>
  <si>
    <t>PHÓ CỤC TRƯỞNG</t>
  </si>
  <si>
    <t>Quàng Văn Mừng</t>
  </si>
  <si>
    <t>Lê Văn Minh</t>
  </si>
  <si>
    <t>Lò Huy Bắc</t>
  </si>
  <si>
    <t>CC THA Thành Phố</t>
  </si>
  <si>
    <t>CC  THA Mai Sơn</t>
  </si>
  <si>
    <t>CC THA Yên Châu</t>
  </si>
  <si>
    <t>CC THA Mộc Châu</t>
  </si>
  <si>
    <t>CC THA Vân Hồ</t>
  </si>
  <si>
    <t>CC THA  Phù Yên</t>
  </si>
  <si>
    <t>CC THA  Bắc Yên</t>
  </si>
  <si>
    <t>CC THA Sông Mã</t>
  </si>
  <si>
    <t>CC THA Sốp Cộp</t>
  </si>
  <si>
    <t>CC THA Thuận Châu</t>
  </si>
  <si>
    <t>CC THA Quỳnh Nhai</t>
  </si>
  <si>
    <t>CC THA Mường La</t>
  </si>
  <si>
    <t>CĐ</t>
  </si>
  <si>
    <t>TĐ</t>
  </si>
  <si>
    <t>c) Đương sự có thoả thuận bằng văn bản hoặc người được thi hành án có văn bản yêu cầu cơ quan thi hành án dân sự không tiếp tục việc thi hành án, trừ trường hợp việc đình chỉ thi hành án ảnh hưởng đến quyền, lợi ích hợp pháp của người thứ ba;</t>
  </si>
  <si>
    <t>Cột 3=4+5</t>
  </si>
  <si>
    <t>6+15</t>
  </si>
  <si>
    <t>tổng đon 1-2</t>
  </si>
  <si>
    <t>cột 10</t>
  </si>
  <si>
    <t>cột 14=c3+6</t>
  </si>
  <si>
    <t>cot 11+12+13</t>
  </si>
  <si>
    <t>cot15+16</t>
  </si>
  <si>
    <t>c15</t>
  </si>
  <si>
    <t>c17=18+19</t>
  </si>
  <si>
    <t>Tổng Việc NTCS CĐ+ TĐ chưa trừ</t>
  </si>
  <si>
    <t>Việc CĐK CĐ+TĐ chưa trừ</t>
  </si>
  <si>
    <t>việc chuyển số CĐ+TĐ</t>
  </si>
  <si>
    <t>Tổng tiền NTCS CĐ+ TĐ</t>
  </si>
  <si>
    <t>tiền CĐK CĐ+TĐ</t>
  </si>
  <si>
    <t>tiền chuyển số CĐ+TĐ</t>
  </si>
  <si>
    <t>cot 6 7+15+16+17</t>
  </si>
  <si>
    <t>cot2-4-5</t>
  </si>
  <si>
    <t>nam trước chuyển sang Thông tư 08</t>
  </si>
  <si>
    <t>TT 06 mới</t>
  </si>
  <si>
    <t>chuyển sổ theo dõi</t>
  </si>
  <si>
    <t>Nguyễn T Minh Hậu</t>
  </si>
  <si>
    <t>tháng 11</t>
  </si>
  <si>
    <t>Phát sinh tháng 10 là 1 tháng 11 là 3</t>
  </si>
  <si>
    <t>01 kháng nghịđã thực hiện trong tháng 10</t>
  </si>
  <si>
    <t>mới</t>
  </si>
  <si>
    <t>01 kiến nghị chưa thực hiện tháng 9 chuyển sang</t>
  </si>
  <si>
    <t>Đỗ Hải Yến</t>
  </si>
  <si>
    <t>Nguyễn Văn Phú</t>
  </si>
  <si>
    <t>30</t>
  </si>
  <si>
    <t>Nguyễn Tuấn Anh</t>
  </si>
  <si>
    <t>Lường Văn Nghi</t>
  </si>
  <si>
    <t>Nguyễn Thị Ngọc</t>
  </si>
  <si>
    <t>Cot 7=8+15+16+17</t>
  </si>
  <si>
    <t>cot 2-5-6</t>
  </si>
  <si>
    <t>Ntruoc cs tt08</t>
  </si>
  <si>
    <t>tt06 moi</t>
  </si>
  <si>
    <t>Chuyển sổ theo dõi riêng</t>
  </si>
  <si>
    <t>28</t>
  </si>
  <si>
    <t>29</t>
  </si>
  <si>
    <r>
      <t>Kết quả giám sát (</t>
    </r>
    <r>
      <rPr>
        <i/>
        <sz val="10"/>
        <rFont val="Times New Roman"/>
        <family val="1"/>
      </rPr>
      <t>cuộc</t>
    </r>
    <r>
      <rPr>
        <b/>
        <sz val="10"/>
        <rFont val="Times New Roman"/>
        <family val="1"/>
      </rPr>
      <t>)</t>
    </r>
  </si>
  <si>
    <r>
      <t>Kết quả thực hiện kháng nghị kiểm sát (</t>
    </r>
    <r>
      <rPr>
        <i/>
        <sz val="10"/>
        <rFont val="Times New Roman"/>
        <family val="1"/>
      </rPr>
      <t>cuộc</t>
    </r>
    <r>
      <rPr>
        <b/>
        <sz val="10"/>
        <rFont val="Times New Roman"/>
        <family val="1"/>
      </rPr>
      <t>)</t>
    </r>
  </si>
  <si>
    <r>
      <t>Kết quả thực hiện kiến nghị kiểm sát (</t>
    </r>
    <r>
      <rPr>
        <i/>
        <sz val="10"/>
        <rFont val="Times New Roman"/>
        <family val="1"/>
      </rPr>
      <t>bản kiến nghị</t>
    </r>
    <r>
      <rPr>
        <b/>
        <sz val="10"/>
        <rFont val="Times New Roman"/>
        <family val="1"/>
      </rPr>
      <t>)</t>
    </r>
  </si>
  <si>
    <t>Sơn La, ngày       tháng     năm 2021</t>
  </si>
  <si>
    <t>Sơn La, ngày        tháng     năm 2021</t>
  </si>
  <si>
    <t>Đơn vị  báo cáo: Cục Thi hành án dân sự tỉnh Sơn La
Đơn vị nhận báo cáo: Tổng cục Thi hành án dân sự</t>
  </si>
  <si>
    <t xml:space="preserve">*Ghi chú: </t>
  </si>
  <si>
    <t>27</t>
  </si>
  <si>
    <t>01 tháng/năm 2022</t>
  </si>
  <si>
    <t>Ghi chú: tháng 10 Cục THADS tỉnh có 01 cuộc giám sát, kiểm sát liên ngành của Mặt trận Tổ quốc Việt Nam tỉnh Sơn La và Viện Kiểm sát nhân dân tỉnh Sơn La</t>
  </si>
  <si>
    <r>
      <rPr>
        <i/>
        <u val="single"/>
        <sz val="10"/>
        <color indexed="8"/>
        <rFont val="Times New Roman"/>
        <family val="1"/>
      </rPr>
      <t>Ghi chú</t>
    </r>
    <r>
      <rPr>
        <i/>
        <sz val="10"/>
        <color indexed="8"/>
        <rFont val="Times New Roman"/>
        <family val="1"/>
      </rPr>
      <t>: - Khiếu nại: 01 đơn/ 01 việc của Ông Nguyễn Cảnh Phượng, khiếu nại QĐ giải quyết khiếu nại của Chi cục trưởng CCTHADS huyện Mộc Châu - thẩm quyền giải quyết Cục;Cục đã có Công văn đề nghị cung cấp thêm tài liệu, đã có giấy mời đến làm việc nhưng người KN có đơn không lên được do ốm, chưa đủ điều kiện thụ lý giải quyết);
          - Tố cáo: 03 đơn/02 việc của bà Trịnh Thị Tơ (trong đó 02 đơn trùng; 01 đơn gồm 02 việc: 01 việc tố cáo Chi cục Trưởng CC THADS huyện Yên Châu; 01 việc tố cáo CHV Chi cục THADS huyện Yên Châu thuộc thẩm quyền của CC THADS huyện Yên Châu - 02 việc chưa thụ lý vì người tố cáo có yêu cầu chờ kết luận của cơ quan điều tra mới đề nghị giải quyết hay không giải quyết nên chưa đủ điều kiện thụ lý đơn)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</si>
</sst>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 ;&quot; (&quot;#,##0\);&quot; -&quot;#\ ;@\ "/>
    <numFmt numFmtId="174" formatCode="_(* #,##0.0_);_(* \(#,##0.0\);_(* &quot;-&quot;??_);_(@_)"/>
    <numFmt numFmtId="175" formatCode="_(* #.##0.00_);_(* \(#.##0.00\);_(* &quot;-&quot;??_);_(@_)"/>
  </numFmts>
  <fonts count="97">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8"/>
      <name val="Calibri"/>
      <family val="2"/>
    </font>
    <font>
      <sz val="12"/>
      <color indexed="10"/>
      <name val="Times New Roman"/>
      <family val="1"/>
    </font>
    <font>
      <sz val="11"/>
      <color indexed="10"/>
      <name val="Times New Roman"/>
      <family val="1"/>
    </font>
    <font>
      <sz val="10"/>
      <color indexed="10"/>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sz val="6"/>
      <name val="Times New Roman"/>
      <family val="1"/>
    </font>
    <font>
      <b/>
      <sz val="6"/>
      <name val="Times New Roman"/>
      <family val="1"/>
    </font>
    <font>
      <sz val="9"/>
      <color indexed="8"/>
      <name val="Arial"/>
      <family val="2"/>
    </font>
    <font>
      <sz val="10"/>
      <name val="Arial"/>
      <family val="2"/>
    </font>
    <font>
      <i/>
      <sz val="14"/>
      <name val="Times New Roman"/>
      <family val="1"/>
    </font>
    <font>
      <i/>
      <sz val="13"/>
      <name val="Times New Roman"/>
      <family val="1"/>
    </font>
    <font>
      <b/>
      <i/>
      <sz val="9"/>
      <name val="Times New Roman"/>
      <family val="1"/>
    </font>
    <font>
      <b/>
      <i/>
      <sz val="13"/>
      <name val="Times New Roman"/>
      <family val="1"/>
    </font>
    <font>
      <sz val="5"/>
      <name val="Times New Roman"/>
      <family val="1"/>
    </font>
    <font>
      <i/>
      <sz val="8"/>
      <name val="Times New Roman"/>
      <family val="1"/>
    </font>
    <font>
      <sz val="9"/>
      <name val="Arial"/>
      <family val="2"/>
    </font>
    <font>
      <b/>
      <sz val="16"/>
      <name val="Times New Roman"/>
      <family val="1"/>
    </font>
    <font>
      <sz val="16"/>
      <name val="Times New Roman"/>
      <family val="1"/>
    </font>
    <font>
      <sz val="16"/>
      <color indexed="10"/>
      <name val="Times New Roman"/>
      <family val="1"/>
    </font>
    <font>
      <i/>
      <sz val="16"/>
      <name val="Times New Roman"/>
      <family val="1"/>
    </font>
    <font>
      <sz val="16"/>
      <color indexed="8"/>
      <name val="Times New Roman"/>
      <family val="1"/>
    </font>
    <font>
      <sz val="8.5"/>
      <name val="Times New Roman"/>
      <family val="1"/>
    </font>
    <font>
      <sz val="11.5"/>
      <name val="Times New Roman"/>
      <family val="1"/>
    </font>
    <font>
      <i/>
      <sz val="10"/>
      <color indexed="8"/>
      <name val="Times New Roman"/>
      <family val="1"/>
    </font>
    <font>
      <i/>
      <u val="single"/>
      <sz val="10"/>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i/>
      <sz val="10"/>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rgb="FFFFFF00"/>
        <bgColor indexed="64"/>
      </patternFill>
    </fill>
    <fill>
      <patternFill patternType="solid">
        <fgColor indexed="47"/>
        <bgColor indexed="64"/>
      </patternFill>
    </fill>
    <fill>
      <patternFill patternType="solid">
        <fgColor indexed="42"/>
        <bgColor indexed="64"/>
      </patternFill>
    </fill>
    <fill>
      <patternFill patternType="solid">
        <fgColor rgb="FF92D050"/>
        <bgColor indexed="64"/>
      </patternFill>
    </fill>
    <fill>
      <patternFill patternType="solid">
        <fgColor theme="0"/>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top style="thin"/>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right style="thin"/>
      <top style="thin"/>
      <bottom style="thin"/>
    </border>
    <border>
      <left style="thin"/>
      <right style="thin"/>
      <top/>
      <bottom style="thin"/>
    </border>
    <border>
      <left>
        <color indexed="63"/>
      </left>
      <right>
        <color indexed="63"/>
      </right>
      <top style="thin"/>
      <bottom style="thin"/>
    </border>
    <border>
      <left style="thin"/>
      <right/>
      <top/>
      <bottom style="thin"/>
    </border>
    <border>
      <left/>
      <right style="thin"/>
      <top/>
      <bottom style="thin"/>
    </border>
    <border>
      <left style="thin"/>
      <right style="thin"/>
      <top/>
      <bottom/>
    </border>
    <border>
      <left/>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34"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1050">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1" applyFont="1" applyFill="1" applyAlignment="1">
      <alignment horizontal="center" vertical="center"/>
    </xf>
    <xf numFmtId="172"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72"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72" fontId="11" fillId="0"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72" fontId="11" fillId="34"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0" fillId="0" borderId="10" xfId="0" applyFont="1" applyFill="1" applyBorder="1" applyAlignment="1">
      <alignment horizontal="center" vertical="center" wrapText="1"/>
    </xf>
    <xf numFmtId="49" fontId="5" fillId="35" borderId="10"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pplyProtection="1">
      <alignment horizontal="center" vertical="center"/>
      <protection/>
    </xf>
    <xf numFmtId="49" fontId="20" fillId="33" borderId="10" xfId="0" applyNumberFormat="1" applyFont="1" applyFill="1" applyBorder="1" applyAlignment="1" applyProtection="1">
      <alignment vertical="center"/>
      <protection/>
    </xf>
    <xf numFmtId="49" fontId="20" fillId="33" borderId="10" xfId="0" applyNumberFormat="1" applyFont="1" applyFill="1" applyBorder="1" applyAlignment="1">
      <alignment/>
    </xf>
    <xf numFmtId="49" fontId="20" fillId="33" borderId="10" xfId="0" applyNumberFormat="1" applyFont="1" applyFill="1" applyBorder="1" applyAlignment="1" applyProtection="1">
      <alignment vertical="center" wrapText="1"/>
      <protection/>
    </xf>
    <xf numFmtId="49" fontId="5" fillId="36" borderId="10" xfId="0" applyNumberFormat="1" applyFont="1" applyFill="1" applyBorder="1" applyAlignment="1" applyProtection="1">
      <alignment vertical="center" wrapText="1"/>
      <protection/>
    </xf>
    <xf numFmtId="49" fontId="5" fillId="36" borderId="10" xfId="0" applyNumberFormat="1" applyFont="1" applyFill="1" applyBorder="1" applyAlignment="1" applyProtection="1">
      <alignment horizontal="left" vertical="center" wrapText="1"/>
      <protection/>
    </xf>
    <xf numFmtId="0" fontId="37"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0" fillId="0" borderId="0" xfId="0" applyNumberFormat="1" applyFont="1" applyAlignment="1">
      <alignment horizontal="left"/>
    </xf>
    <xf numFmtId="49" fontId="15" fillId="0" borderId="13"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3" xfId="0" applyNumberFormat="1" applyFill="1" applyBorder="1" applyAlignment="1">
      <alignment horizontal="left" vertical="top" wrapText="1"/>
    </xf>
    <xf numFmtId="49" fontId="9" fillId="0" borderId="13" xfId="0" applyNumberFormat="1" applyFont="1" applyFill="1" applyBorder="1" applyAlignment="1">
      <alignment horizontal="center" vertical="top" wrapText="1"/>
    </xf>
    <xf numFmtId="49" fontId="21" fillId="33" borderId="13" xfId="0" applyNumberFormat="1" applyFont="1" applyFill="1" applyBorder="1" applyAlignment="1">
      <alignment horizontal="center" vertical="top" wrapText="1"/>
    </xf>
    <xf numFmtId="1" fontId="21" fillId="33" borderId="13" xfId="0" applyNumberFormat="1" applyFont="1" applyFill="1" applyBorder="1" applyAlignment="1">
      <alignment horizontal="center" vertical="top" wrapText="1"/>
    </xf>
    <xf numFmtId="1" fontId="22" fillId="33" borderId="13" xfId="0" applyNumberFormat="1" applyFont="1" applyFill="1" applyBorder="1" applyAlignment="1">
      <alignment horizontal="center" vertical="top" wrapText="1"/>
    </xf>
    <xf numFmtId="49" fontId="0" fillId="0" borderId="0" xfId="0" applyNumberFormat="1" applyFont="1" applyBorder="1" applyAlignment="1">
      <alignment/>
    </xf>
    <xf numFmtId="0" fontId="0" fillId="0" borderId="0" xfId="0" applyAlignment="1">
      <alignment wrapText="1"/>
    </xf>
    <xf numFmtId="49" fontId="23"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25" fillId="0" borderId="0" xfId="0" applyFont="1" applyAlignment="1">
      <alignment/>
    </xf>
    <xf numFmtId="49" fontId="0" fillId="0" borderId="0" xfId="0" applyNumberFormat="1" applyFill="1" applyAlignment="1">
      <alignment/>
    </xf>
    <xf numFmtId="0" fontId="26" fillId="0" borderId="13" xfId="0" applyFont="1" applyBorder="1" applyAlignment="1">
      <alignment/>
    </xf>
    <xf numFmtId="0" fontId="23" fillId="33" borderId="0" xfId="0" applyFont="1" applyFill="1" applyAlignment="1">
      <alignment/>
    </xf>
    <xf numFmtId="1" fontId="23" fillId="33" borderId="0" xfId="0" applyNumberFormat="1" applyFont="1" applyFill="1" applyAlignment="1">
      <alignment horizontal="center"/>
    </xf>
    <xf numFmtId="2" fontId="23" fillId="33" borderId="0" xfId="0" applyNumberFormat="1" applyFont="1" applyFill="1" applyAlignment="1">
      <alignment/>
    </xf>
    <xf numFmtId="0" fontId="27" fillId="0" borderId="13" xfId="0" applyFont="1" applyBorder="1" applyAlignment="1">
      <alignment/>
    </xf>
    <xf numFmtId="0" fontId="25" fillId="0" borderId="0" xfId="0" applyFont="1" applyFill="1" applyAlignment="1">
      <alignment/>
    </xf>
    <xf numFmtId="0" fontId="27" fillId="0" borderId="0" xfId="0" applyFont="1" applyAlignment="1">
      <alignment horizontal="center"/>
    </xf>
    <xf numFmtId="0" fontId="25" fillId="0" borderId="0" xfId="0" applyFont="1" applyAlignment="1">
      <alignment horizontal="center"/>
    </xf>
    <xf numFmtId="0" fontId="27" fillId="0" borderId="0" xfId="0" applyFont="1" applyAlignment="1">
      <alignment/>
    </xf>
    <xf numFmtId="0" fontId="30" fillId="0" borderId="0" xfId="0" applyFont="1" applyBorder="1" applyAlignment="1">
      <alignment wrapText="1"/>
    </xf>
    <xf numFmtId="0" fontId="31" fillId="0" borderId="0" xfId="0" applyFont="1" applyBorder="1" applyAlignment="1">
      <alignment horizontal="center" wrapText="1"/>
    </xf>
    <xf numFmtId="0" fontId="28" fillId="33" borderId="0" xfId="0" applyFont="1" applyFill="1" applyBorder="1" applyAlignment="1">
      <alignment horizontal="center"/>
    </xf>
    <xf numFmtId="0" fontId="28" fillId="33" borderId="0" xfId="0" applyFont="1" applyFill="1" applyBorder="1" applyAlignment="1">
      <alignment/>
    </xf>
    <xf numFmtId="0" fontId="27" fillId="0" borderId="0" xfId="0" applyFont="1" applyFill="1" applyAlignment="1">
      <alignment/>
    </xf>
    <xf numFmtId="0" fontId="28" fillId="0" borderId="0" xfId="0" applyFont="1" applyFill="1" applyBorder="1" applyAlignment="1">
      <alignment/>
    </xf>
    <xf numFmtId="0" fontId="28" fillId="0" borderId="0" xfId="0" applyFont="1" applyFill="1" applyBorder="1" applyAlignment="1">
      <alignment horizontal="center"/>
    </xf>
    <xf numFmtId="0" fontId="32" fillId="0" borderId="0" xfId="0" applyFont="1" applyFill="1" applyAlignment="1">
      <alignment/>
    </xf>
    <xf numFmtId="0" fontId="28" fillId="0" borderId="0" xfId="0" applyFont="1" applyAlignment="1">
      <alignment/>
    </xf>
    <xf numFmtId="0" fontId="32" fillId="0" borderId="0" xfId="0" applyFont="1" applyAlignment="1">
      <alignment/>
    </xf>
    <xf numFmtId="0" fontId="31" fillId="0" borderId="0" xfId="0" applyNumberFormat="1" applyFont="1" applyBorder="1" applyAlignment="1">
      <alignment/>
    </xf>
    <xf numFmtId="0" fontId="31" fillId="0" borderId="0" xfId="0" applyNumberFormat="1" applyFont="1" applyBorder="1" applyAlignment="1">
      <alignment horizontal="center"/>
    </xf>
    <xf numFmtId="49" fontId="29" fillId="0" borderId="0" xfId="0" applyNumberFormat="1" applyFont="1" applyAlignment="1">
      <alignment/>
    </xf>
    <xf numFmtId="49" fontId="28" fillId="0" borderId="0" xfId="0" applyNumberFormat="1" applyFont="1" applyAlignment="1">
      <alignment/>
    </xf>
    <xf numFmtId="49" fontId="33" fillId="0" borderId="0" xfId="0" applyNumberFormat="1" applyFont="1" applyBorder="1" applyAlignment="1">
      <alignment wrapText="1"/>
    </xf>
    <xf numFmtId="49" fontId="33" fillId="0" borderId="0" xfId="0" applyNumberFormat="1" applyFont="1" applyBorder="1" applyAlignment="1">
      <alignment horizontal="justify" vertical="justify" wrapText="1"/>
    </xf>
    <xf numFmtId="49" fontId="27"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49" fontId="6" fillId="0" borderId="0" xfId="58" applyNumberFormat="1" applyFont="1" applyFill="1" applyBorder="1" applyAlignment="1">
      <alignment vertical="center" wrapText="1"/>
      <protection/>
    </xf>
    <xf numFmtId="1" fontId="18" fillId="33" borderId="0" xfId="0" applyNumberFormat="1" applyFont="1" applyFill="1" applyBorder="1" applyAlignment="1">
      <alignment horizontal="center"/>
    </xf>
    <xf numFmtId="172" fontId="38" fillId="36"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35"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5" borderId="10" xfId="0" applyNumberFormat="1" applyFont="1" applyFill="1" applyBorder="1" applyAlignment="1" applyProtection="1">
      <alignment horizontal="center" vertical="center" wrapText="1"/>
      <protection locked="0"/>
    </xf>
    <xf numFmtId="49" fontId="8" fillId="35"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35"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36"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36" fillId="0" borderId="0" xfId="0" applyNumberFormat="1" applyFont="1" applyFill="1" applyAlignment="1" applyProtection="1">
      <alignment horizontal="center" wrapText="1"/>
      <protection locked="0"/>
    </xf>
    <xf numFmtId="49" fontId="35"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35" fillId="33" borderId="0" xfId="0" applyNumberFormat="1" applyFont="1" applyFill="1" applyAlignment="1" applyProtection="1">
      <alignment horizontal="center"/>
      <protection locked="0"/>
    </xf>
    <xf numFmtId="172" fontId="7" fillId="36" borderId="10" xfId="42" applyNumberFormat="1" applyFont="1" applyFill="1" applyBorder="1" applyAlignment="1">
      <alignment/>
    </xf>
    <xf numFmtId="172" fontId="7" fillId="36" borderId="10" xfId="42" applyNumberFormat="1" applyFont="1" applyFill="1" applyBorder="1" applyAlignment="1">
      <alignment vertical="center" wrapText="1"/>
    </xf>
    <xf numFmtId="172" fontId="11" fillId="33" borderId="0" xfId="42" applyNumberFormat="1" applyFont="1" applyFill="1" applyBorder="1" applyAlignment="1">
      <alignment horizontal="center"/>
    </xf>
    <xf numFmtId="49" fontId="10" fillId="0" borderId="14"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49" fontId="11" fillId="33" borderId="10" xfId="0" applyNumberFormat="1" applyFont="1" applyFill="1" applyBorder="1" applyAlignment="1" applyProtection="1">
      <alignment horizontal="center"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5" borderId="10" xfId="61" applyNumberFormat="1" applyFont="1" applyFill="1" applyBorder="1" applyAlignment="1" applyProtection="1">
      <alignment horizontal="center" vertical="center"/>
      <protection locked="0"/>
    </xf>
    <xf numFmtId="0" fontId="2" fillId="37" borderId="10" xfId="0" applyFont="1" applyFill="1" applyBorder="1" applyAlignment="1">
      <alignment wrapText="1"/>
    </xf>
    <xf numFmtId="172" fontId="6" fillId="35"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protection locked="0"/>
    </xf>
    <xf numFmtId="172" fontId="3" fillId="34" borderId="10" xfId="42" applyNumberFormat="1" applyFont="1" applyFill="1" applyBorder="1" applyAlignment="1" applyProtection="1">
      <alignment horizontal="center" vertical="center"/>
      <protection locked="0"/>
    </xf>
    <xf numFmtId="172" fontId="6" fillId="33"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wrapText="1"/>
      <protection locked="0"/>
    </xf>
    <xf numFmtId="172" fontId="17"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172"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172" fontId="9" fillId="0" borderId="0" xfId="42" applyNumberFormat="1" applyFont="1" applyFill="1" applyAlignment="1">
      <alignment/>
    </xf>
    <xf numFmtId="172"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0" fontId="0" fillId="0" borderId="0" xfId="0" applyAlignment="1">
      <alignment/>
    </xf>
    <xf numFmtId="49" fontId="0" fillId="0" borderId="0" xfId="0" applyNumberFormat="1" applyFont="1" applyBorder="1" applyAlignment="1" applyProtection="1">
      <alignment/>
      <protection locked="0"/>
    </xf>
    <xf numFmtId="49" fontId="10" fillId="0" borderId="0" xfId="0" applyNumberFormat="1" applyFont="1" applyFill="1" applyBorder="1" applyAlignment="1">
      <alignment vertical="center" wrapText="1"/>
    </xf>
    <xf numFmtId="172" fontId="9" fillId="33" borderId="0" xfId="42" applyNumberFormat="1" applyFont="1" applyFill="1" applyBorder="1" applyAlignment="1">
      <alignment horizontal="center" wrapText="1"/>
    </xf>
    <xf numFmtId="172"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0" fillId="0" borderId="0" xfId="0" applyAlignment="1" applyProtection="1">
      <alignment/>
      <protection locked="0"/>
    </xf>
    <xf numFmtId="172" fontId="3" fillId="33" borderId="10" xfId="42" applyNumberFormat="1" applyFont="1" applyFill="1" applyBorder="1" applyAlignment="1" applyProtection="1">
      <alignment horizontal="center"/>
      <protection locked="0"/>
    </xf>
    <xf numFmtId="49" fontId="0" fillId="0" borderId="0" xfId="0" applyNumberFormat="1" applyAlignment="1" applyProtection="1">
      <alignment/>
      <protection locked="0"/>
    </xf>
    <xf numFmtId="0" fontId="27" fillId="0" borderId="0" xfId="0" applyFont="1" applyAlignment="1" applyProtection="1">
      <alignment horizontal="center"/>
      <protection locked="0"/>
    </xf>
    <xf numFmtId="0" fontId="25" fillId="0" borderId="0" xfId="0" applyFont="1" applyAlignment="1" applyProtection="1">
      <alignment/>
      <protection locked="0"/>
    </xf>
    <xf numFmtId="0" fontId="20" fillId="0" borderId="0" xfId="58" applyFont="1" applyBorder="1" applyAlignment="1">
      <alignment vertical="center" wrapText="1"/>
      <protection/>
    </xf>
    <xf numFmtId="49" fontId="18" fillId="33" borderId="0" xfId="0" applyNumberFormat="1" applyFont="1" applyFill="1" applyAlignment="1" applyProtection="1">
      <alignment/>
      <protection/>
    </xf>
    <xf numFmtId="172" fontId="11" fillId="35" borderId="10" xfId="42" applyNumberFormat="1" applyFont="1" applyFill="1" applyBorder="1" applyAlignment="1" applyProtection="1">
      <alignment horizontal="center" vertical="center"/>
      <protection/>
    </xf>
    <xf numFmtId="172" fontId="6" fillId="33" borderId="12" xfId="42" applyNumberFormat="1" applyFont="1" applyFill="1" applyBorder="1" applyAlignment="1" applyProtection="1">
      <alignment horizontal="center" vertical="center"/>
      <protection locked="0"/>
    </xf>
    <xf numFmtId="172" fontId="3" fillId="33" borderId="12" xfId="42" applyNumberFormat="1" applyFont="1" applyFill="1" applyBorder="1" applyAlignment="1" applyProtection="1">
      <alignment horizontal="center" vertical="center"/>
      <protection locked="0"/>
    </xf>
    <xf numFmtId="0" fontId="20" fillId="34" borderId="10" xfId="0" applyFont="1" applyFill="1" applyBorder="1" applyAlignment="1">
      <alignment/>
    </xf>
    <xf numFmtId="49" fontId="20" fillId="0" borderId="10" xfId="0" applyNumberFormat="1" applyFont="1" applyBorder="1" applyAlignment="1">
      <alignment horizontal="center"/>
    </xf>
    <xf numFmtId="49" fontId="20" fillId="33" borderId="10" xfId="0" applyNumberFormat="1" applyFont="1" applyFill="1" applyBorder="1" applyAlignment="1">
      <alignment horizontal="left"/>
    </xf>
    <xf numFmtId="0" fontId="0" fillId="0" borderId="0" xfId="0" applyFill="1" applyAlignment="1">
      <alignment/>
    </xf>
    <xf numFmtId="172" fontId="20" fillId="0" borderId="10" xfId="0" applyNumberFormat="1" applyFont="1" applyFill="1" applyBorder="1" applyAlignment="1">
      <alignment/>
    </xf>
    <xf numFmtId="173" fontId="7" fillId="0" borderId="15" xfId="42" applyNumberFormat="1" applyFont="1" applyFill="1" applyBorder="1" applyAlignment="1" applyProtection="1">
      <alignment/>
      <protection locked="0"/>
    </xf>
    <xf numFmtId="172" fontId="3" fillId="33" borderId="11" xfId="42" applyNumberFormat="1" applyFont="1" applyFill="1" applyBorder="1" applyAlignment="1" applyProtection="1">
      <alignment horizontal="center" vertical="center"/>
      <protection locked="0"/>
    </xf>
    <xf numFmtId="49" fontId="3" fillId="0" borderId="0" xfId="0" applyNumberFormat="1" applyFont="1" applyBorder="1" applyAlignment="1">
      <alignment horizontal="justify" vertical="center"/>
    </xf>
    <xf numFmtId="0" fontId="0" fillId="0" borderId="0" xfId="0" applyFont="1" applyAlignment="1">
      <alignment/>
    </xf>
    <xf numFmtId="172" fontId="8" fillId="35" borderId="10" xfId="42" applyNumberFormat="1" applyFont="1" applyFill="1" applyBorder="1" applyAlignment="1" applyProtection="1">
      <alignment horizontal="center" vertical="center"/>
      <protection/>
    </xf>
    <xf numFmtId="10" fontId="8" fillId="35" borderId="10" xfId="61" applyNumberFormat="1" applyFont="1" applyFill="1" applyBorder="1" applyAlignment="1" applyProtection="1">
      <alignment horizontal="center" vertical="center"/>
      <protection locked="0"/>
    </xf>
    <xf numFmtId="49" fontId="8" fillId="33" borderId="0" xfId="0" applyNumberFormat="1" applyFont="1" applyFill="1" applyAlignment="1">
      <alignment/>
    </xf>
    <xf numFmtId="49" fontId="11" fillId="35" borderId="10" xfId="0" applyNumberFormat="1" applyFont="1" applyFill="1" applyBorder="1" applyAlignment="1" applyProtection="1">
      <alignment horizontal="center" vertical="center" wrapText="1"/>
      <protection/>
    </xf>
    <xf numFmtId="49" fontId="11" fillId="35" borderId="11" xfId="0" applyNumberFormat="1" applyFont="1" applyFill="1" applyBorder="1" applyAlignment="1" applyProtection="1">
      <alignment horizontal="left" vertical="center" wrapText="1"/>
      <protection/>
    </xf>
    <xf numFmtId="10" fontId="11" fillId="35" borderId="10" xfId="61" applyNumberFormat="1" applyFont="1" applyFill="1" applyBorder="1" applyAlignment="1" applyProtection="1">
      <alignment horizontal="center" vertical="center"/>
      <protection locked="0"/>
    </xf>
    <xf numFmtId="172" fontId="11" fillId="35" borderId="10" xfId="42" applyNumberFormat="1" applyFont="1" applyFill="1" applyBorder="1" applyAlignment="1" applyProtection="1">
      <alignment horizontal="center" vertical="center"/>
      <protection/>
    </xf>
    <xf numFmtId="172" fontId="11" fillId="0" borderId="10" xfId="42" applyNumberFormat="1" applyFont="1" applyBorder="1" applyAlignment="1">
      <alignment/>
    </xf>
    <xf numFmtId="172" fontId="11" fillId="36" borderId="10" xfId="42" applyNumberFormat="1" applyFont="1" applyFill="1" applyBorder="1" applyAlignment="1" applyProtection="1">
      <alignment horizontal="center" vertical="center"/>
      <protection/>
    </xf>
    <xf numFmtId="172" fontId="11" fillId="0" borderId="10" xfId="42" applyNumberFormat="1" applyFont="1" applyFill="1" applyBorder="1" applyAlignment="1">
      <alignment/>
    </xf>
    <xf numFmtId="172" fontId="11" fillId="0" borderId="0" xfId="42" applyNumberFormat="1" applyFont="1" applyAlignment="1">
      <alignment/>
    </xf>
    <xf numFmtId="172" fontId="8" fillId="38" borderId="10" xfId="42" applyNumberFormat="1" applyFont="1" applyFill="1" applyBorder="1" applyAlignment="1" applyProtection="1">
      <alignment horizontal="center" vertical="center"/>
      <protection/>
    </xf>
    <xf numFmtId="172" fontId="20" fillId="38" borderId="10" xfId="0" applyNumberFormat="1" applyFont="1" applyFill="1" applyBorder="1" applyAlignment="1">
      <alignment/>
    </xf>
    <xf numFmtId="172" fontId="8" fillId="34" borderId="10" xfId="42" applyNumberFormat="1" applyFont="1" applyFill="1" applyBorder="1" applyAlignment="1" applyProtection="1">
      <alignment horizontal="center" vertical="center"/>
      <protection/>
    </xf>
    <xf numFmtId="172" fontId="20" fillId="34" borderId="10" xfId="0" applyNumberFormat="1" applyFont="1" applyFill="1" applyBorder="1" applyAlignment="1">
      <alignment/>
    </xf>
    <xf numFmtId="172" fontId="6" fillId="34" borderId="10" xfId="42" applyNumberFormat="1" applyFont="1" applyFill="1" applyBorder="1" applyAlignment="1" applyProtection="1">
      <alignment horizontal="center" vertical="center"/>
      <protection locked="0"/>
    </xf>
    <xf numFmtId="49" fontId="18" fillId="0" borderId="0" xfId="0" applyNumberFormat="1" applyFont="1" applyAlignment="1" applyProtection="1">
      <alignment/>
      <protection/>
    </xf>
    <xf numFmtId="172" fontId="3" fillId="33" borderId="0" xfId="0" applyNumberFormat="1" applyFont="1" applyFill="1" applyBorder="1" applyAlignment="1" applyProtection="1">
      <alignment horizontal="justify" vertical="center" wrapText="1"/>
      <protection/>
    </xf>
    <xf numFmtId="172" fontId="3" fillId="0" borderId="0" xfId="0" applyNumberFormat="1" applyFont="1" applyBorder="1" applyAlignment="1" applyProtection="1">
      <alignment horizontal="justify" vertical="center" wrapText="1"/>
      <protection/>
    </xf>
    <xf numFmtId="49" fontId="3" fillId="33" borderId="0" xfId="0" applyNumberFormat="1" applyFont="1" applyFill="1" applyBorder="1" applyAlignment="1" applyProtection="1">
      <alignment horizontal="justify" vertical="center" wrapText="1"/>
      <protection/>
    </xf>
    <xf numFmtId="0" fontId="20" fillId="0" borderId="0" xfId="0" applyFont="1" applyFill="1" applyAlignment="1">
      <alignment/>
    </xf>
    <xf numFmtId="49" fontId="20" fillId="0" borderId="0" xfId="0" applyNumberFormat="1" applyFont="1" applyFill="1" applyAlignment="1">
      <alignment/>
    </xf>
    <xf numFmtId="49" fontId="20" fillId="34" borderId="0" xfId="0" applyNumberFormat="1" applyFont="1" applyFill="1" applyAlignment="1">
      <alignment/>
    </xf>
    <xf numFmtId="49" fontId="39" fillId="0" borderId="14" xfId="0" applyNumberFormat="1" applyFont="1" applyBorder="1" applyAlignment="1">
      <alignment vertical="center"/>
    </xf>
    <xf numFmtId="49" fontId="39" fillId="0" borderId="16" xfId="0" applyNumberFormat="1" applyFont="1" applyBorder="1" applyAlignment="1">
      <alignment vertical="center"/>
    </xf>
    <xf numFmtId="49" fontId="6" fillId="34" borderId="0" xfId="0" applyNumberFormat="1" applyFont="1" applyFill="1" applyBorder="1" applyAlignment="1">
      <alignment horizontal="center" vertical="center" wrapText="1"/>
    </xf>
    <xf numFmtId="49" fontId="13" fillId="34" borderId="0" xfId="0" applyNumberFormat="1" applyFont="1" applyFill="1" applyAlignment="1">
      <alignment horizontal="center"/>
    </xf>
    <xf numFmtId="0" fontId="45" fillId="34" borderId="0" xfId="0" applyFont="1" applyFill="1" applyAlignment="1">
      <alignment horizontal="justify" wrapText="1"/>
    </xf>
    <xf numFmtId="172" fontId="3" fillId="34" borderId="10" xfId="42" applyNumberFormat="1" applyFont="1" applyFill="1" applyBorder="1" applyAlignment="1" applyProtection="1">
      <alignment horizontal="center" vertical="center"/>
      <protection locked="0"/>
    </xf>
    <xf numFmtId="172" fontId="3" fillId="34" borderId="0" xfId="0" applyNumberFormat="1" applyFont="1" applyFill="1" applyBorder="1" applyAlignment="1">
      <alignment horizontal="left" vertical="center" wrapText="1"/>
    </xf>
    <xf numFmtId="49" fontId="15" fillId="34" borderId="0" xfId="0" applyNumberFormat="1" applyFont="1" applyFill="1" applyAlignment="1">
      <alignment horizontal="center"/>
    </xf>
    <xf numFmtId="172" fontId="44" fillId="34" borderId="10" xfId="42" applyNumberFormat="1" applyFont="1" applyFill="1" applyBorder="1" applyAlignment="1" applyProtection="1">
      <alignment horizontal="center" vertical="center"/>
      <protection/>
    </xf>
    <xf numFmtId="49" fontId="20" fillId="0" borderId="0" xfId="0" applyNumberFormat="1" applyFont="1" applyAlignment="1">
      <alignment/>
    </xf>
    <xf numFmtId="49" fontId="39" fillId="34" borderId="0" xfId="0" applyNumberFormat="1" applyFont="1" applyFill="1" applyAlignment="1">
      <alignment/>
    </xf>
    <xf numFmtId="49" fontId="39" fillId="0" borderId="0" xfId="0" applyNumberFormat="1" applyFont="1" applyFill="1" applyAlignment="1">
      <alignment/>
    </xf>
    <xf numFmtId="49" fontId="39" fillId="34" borderId="0" xfId="0" applyNumberFormat="1" applyFont="1" applyFill="1" applyBorder="1" applyAlignment="1">
      <alignment/>
    </xf>
    <xf numFmtId="49" fontId="11" fillId="34" borderId="10" xfId="0" applyNumberFormat="1" applyFont="1" applyFill="1" applyBorder="1" applyAlignment="1">
      <alignment horizontal="center" vertical="center" wrapText="1"/>
    </xf>
    <xf numFmtId="49" fontId="20" fillId="34" borderId="0" xfId="0" applyNumberFormat="1" applyFont="1" applyFill="1" applyBorder="1" applyAlignment="1">
      <alignment/>
    </xf>
    <xf numFmtId="49" fontId="20" fillId="0" borderId="0" xfId="0" applyNumberFormat="1" applyFont="1" applyBorder="1" applyAlignment="1">
      <alignment/>
    </xf>
    <xf numFmtId="0" fontId="20" fillId="34" borderId="0" xfId="0" applyFont="1" applyFill="1" applyAlignment="1">
      <alignment/>
    </xf>
    <xf numFmtId="0" fontId="20" fillId="0" borderId="0" xfId="0" applyFont="1" applyAlignment="1">
      <alignment/>
    </xf>
    <xf numFmtId="49" fontId="20" fillId="0" borderId="0" xfId="0" applyNumberFormat="1" applyFont="1" applyFill="1" applyAlignment="1" applyProtection="1">
      <alignment/>
      <protection locked="0"/>
    </xf>
    <xf numFmtId="0" fontId="43" fillId="34" borderId="0" xfId="0" applyFont="1" applyFill="1" applyAlignment="1">
      <alignment/>
    </xf>
    <xf numFmtId="0" fontId="20" fillId="0" borderId="0" xfId="0" applyFont="1" applyFill="1" applyAlignment="1" applyProtection="1">
      <alignment/>
      <protection locked="0"/>
    </xf>
    <xf numFmtId="0" fontId="20" fillId="34" borderId="0" xfId="0" applyFont="1" applyFill="1" applyAlignment="1" applyProtection="1">
      <alignment/>
      <protection locked="0"/>
    </xf>
    <xf numFmtId="0" fontId="20" fillId="39" borderId="0" xfId="0" applyFont="1" applyFill="1" applyAlignment="1" applyProtection="1">
      <alignment/>
      <protection locked="0"/>
    </xf>
    <xf numFmtId="0" fontId="20" fillId="39" borderId="0" xfId="0" applyFont="1" applyFill="1" applyAlignment="1">
      <alignment/>
    </xf>
    <xf numFmtId="0" fontId="20" fillId="0" borderId="0" xfId="0" applyFont="1" applyBorder="1" applyAlignment="1">
      <alignment/>
    </xf>
    <xf numFmtId="173" fontId="0" fillId="0" borderId="0" xfId="0" applyNumberFormat="1" applyAlignment="1">
      <alignment/>
    </xf>
    <xf numFmtId="0" fontId="37" fillId="0" borderId="15" xfId="47" applyFont="1" applyFill="1" applyBorder="1" applyAlignment="1">
      <alignment horizontal="center" vertical="center" wrapText="1"/>
      <protection/>
    </xf>
    <xf numFmtId="172" fontId="0" fillId="0" borderId="0" xfId="42" applyNumberFormat="1" applyFont="1" applyAlignment="1">
      <alignment/>
    </xf>
    <xf numFmtId="49" fontId="11" fillId="33" borderId="0" xfId="0" applyNumberFormat="1" applyFont="1" applyFill="1" applyAlignment="1">
      <alignment/>
    </xf>
    <xf numFmtId="2" fontId="11" fillId="33" borderId="0" xfId="0" applyNumberFormat="1" applyFont="1" applyFill="1" applyAlignment="1">
      <alignment/>
    </xf>
    <xf numFmtId="49" fontId="11" fillId="33" borderId="0" xfId="0" applyNumberFormat="1" applyFont="1" applyFill="1" applyAlignment="1">
      <alignment horizontal="center" vertical="center"/>
    </xf>
    <xf numFmtId="49" fontId="11" fillId="33" borderId="0" xfId="0" applyNumberFormat="1" applyFont="1" applyFill="1" applyBorder="1" applyAlignment="1">
      <alignment horizontal="center" vertical="center"/>
    </xf>
    <xf numFmtId="9" fontId="11" fillId="33" borderId="0" xfId="61" applyFont="1" applyFill="1" applyAlignment="1">
      <alignment horizontal="center" vertical="center"/>
    </xf>
    <xf numFmtId="172" fontId="11" fillId="0" borderId="10" xfId="42" applyNumberFormat="1" applyFont="1" applyFill="1" applyBorder="1" applyAlignment="1" applyProtection="1">
      <alignment horizontal="center" vertical="center"/>
      <protection/>
    </xf>
    <xf numFmtId="49" fontId="11" fillId="33" borderId="0" xfId="0" applyNumberFormat="1" applyFont="1" applyFill="1" applyBorder="1" applyAlignment="1">
      <alignment/>
    </xf>
    <xf numFmtId="173" fontId="20" fillId="0" borderId="0" xfId="0" applyNumberFormat="1" applyFont="1" applyAlignment="1">
      <alignment/>
    </xf>
    <xf numFmtId="172" fontId="20" fillId="0" borderId="0" xfId="42" applyNumberFormat="1" applyFont="1" applyAlignment="1">
      <alignment/>
    </xf>
    <xf numFmtId="0" fontId="20" fillId="0" borderId="0" xfId="0" applyFont="1" applyAlignment="1">
      <alignment/>
    </xf>
    <xf numFmtId="49" fontId="8" fillId="0" borderId="10" xfId="0" applyNumberFormat="1" applyFont="1" applyFill="1" applyBorder="1" applyAlignment="1" applyProtection="1">
      <alignment horizontal="center" vertical="center" wrapText="1"/>
      <protection/>
    </xf>
    <xf numFmtId="172" fontId="6" fillId="33" borderId="10" xfId="42" applyNumberFormat="1" applyFont="1" applyFill="1" applyBorder="1" applyAlignment="1" applyProtection="1">
      <alignment horizontal="center" vertical="center"/>
      <protection locked="0"/>
    </xf>
    <xf numFmtId="49" fontId="20" fillId="0" borderId="10" xfId="0" applyNumberFormat="1" applyFont="1" applyFill="1" applyBorder="1" applyAlignment="1">
      <alignment horizontal="center"/>
    </xf>
    <xf numFmtId="49" fontId="20" fillId="0" borderId="10" xfId="0" applyNumberFormat="1" applyFont="1" applyFill="1" applyBorder="1" applyAlignment="1">
      <alignment horizontal="left"/>
    </xf>
    <xf numFmtId="172" fontId="20" fillId="34" borderId="17" xfId="0" applyNumberFormat="1" applyFont="1" applyFill="1" applyBorder="1" applyAlignment="1">
      <alignment/>
    </xf>
    <xf numFmtId="49" fontId="8" fillId="0" borderId="0" xfId="0" applyNumberFormat="1" applyFont="1" applyBorder="1" applyAlignment="1">
      <alignment horizontal="center"/>
    </xf>
    <xf numFmtId="172" fontId="10" fillId="0" borderId="0" xfId="42" applyNumberFormat="1" applyFont="1" applyFill="1" applyBorder="1" applyAlignment="1">
      <alignment wrapText="1"/>
    </xf>
    <xf numFmtId="172" fontId="9" fillId="0" borderId="0" xfId="42" applyNumberFormat="1" applyFont="1" applyFill="1" applyBorder="1" applyAlignment="1">
      <alignment/>
    </xf>
    <xf numFmtId="172" fontId="9" fillId="0" borderId="0" xfId="42" applyNumberFormat="1" applyFont="1" applyFill="1" applyAlignment="1">
      <alignment horizontal="center"/>
    </xf>
    <xf numFmtId="172" fontId="9" fillId="0" borderId="0" xfId="42" applyNumberFormat="1" applyFont="1" applyAlignment="1">
      <alignment horizontal="center"/>
    </xf>
    <xf numFmtId="0" fontId="39" fillId="0" borderId="0" xfId="0" applyFont="1" applyFill="1" applyBorder="1" applyAlignment="1">
      <alignment/>
    </xf>
    <xf numFmtId="172" fontId="7" fillId="0" borderId="10" xfId="42" applyNumberFormat="1" applyFont="1" applyFill="1" applyBorder="1" applyAlignment="1" applyProtection="1">
      <alignment horizontal="center" vertical="center"/>
      <protection/>
    </xf>
    <xf numFmtId="172" fontId="11" fillId="33" borderId="10" xfId="42" applyNumberFormat="1" applyFont="1" applyFill="1" applyBorder="1" applyAlignment="1" applyProtection="1">
      <alignment horizontal="center" vertical="center"/>
      <protection locked="0"/>
    </xf>
    <xf numFmtId="172" fontId="11" fillId="0" borderId="10" xfId="42" applyNumberFormat="1" applyFont="1" applyBorder="1" applyAlignment="1">
      <alignment horizontal="center" vertical="center"/>
    </xf>
    <xf numFmtId="49" fontId="11" fillId="33" borderId="0" xfId="0" applyNumberFormat="1" applyFont="1" applyFill="1" applyAlignment="1">
      <alignment horizontal="center" vertical="center"/>
    </xf>
    <xf numFmtId="43" fontId="20" fillId="0" borderId="0" xfId="42" applyFont="1" applyFill="1" applyBorder="1" applyAlignment="1">
      <alignment horizontal="left" vertical="top" wrapText="1"/>
    </xf>
    <xf numFmtId="49" fontId="9" fillId="0" borderId="0" xfId="0" applyNumberFormat="1" applyFont="1" applyFill="1" applyBorder="1" applyAlignment="1" applyProtection="1">
      <alignment horizontal="center" wrapText="1"/>
      <protection locked="0"/>
    </xf>
    <xf numFmtId="0" fontId="9" fillId="0" borderId="0" xfId="0" applyFont="1" applyFill="1" applyAlignment="1">
      <alignment horizontal="center" wrapText="1"/>
    </xf>
    <xf numFmtId="49" fontId="0" fillId="40" borderId="0" xfId="0" applyNumberFormat="1" applyFont="1" applyFill="1" applyAlignment="1" applyProtection="1">
      <alignment/>
      <protection locked="0"/>
    </xf>
    <xf numFmtId="0" fontId="20" fillId="40" borderId="0" xfId="0" applyFont="1" applyFill="1" applyAlignment="1" applyProtection="1">
      <alignment/>
      <protection locked="0"/>
    </xf>
    <xf numFmtId="0" fontId="20" fillId="40" borderId="0" xfId="0" applyFont="1" applyFill="1" applyAlignment="1">
      <alignment/>
    </xf>
    <xf numFmtId="0" fontId="2" fillId="40" borderId="0" xfId="0" applyFont="1" applyFill="1" applyAlignment="1" applyProtection="1">
      <alignment/>
      <protection locked="0"/>
    </xf>
    <xf numFmtId="172" fontId="20" fillId="40" borderId="10" xfId="0" applyNumberFormat="1" applyFont="1" applyFill="1" applyBorder="1" applyAlignment="1">
      <alignment/>
    </xf>
    <xf numFmtId="49" fontId="2" fillId="40" borderId="0" xfId="0" applyNumberFormat="1" applyFont="1" applyFill="1" applyAlignment="1" applyProtection="1">
      <alignment/>
      <protection locked="0"/>
    </xf>
    <xf numFmtId="0" fontId="5" fillId="40" borderId="10" xfId="0" applyFont="1" applyFill="1" applyBorder="1" applyAlignment="1" applyProtection="1">
      <alignment horizontal="center"/>
      <protection locked="0"/>
    </xf>
    <xf numFmtId="0" fontId="5" fillId="40" borderId="10" xfId="0" applyFont="1" applyFill="1" applyBorder="1" applyAlignment="1" applyProtection="1">
      <alignment horizontal="left"/>
      <protection locked="0"/>
    </xf>
    <xf numFmtId="0" fontId="0" fillId="0" borderId="0" xfId="0" applyFont="1" applyFill="1" applyAlignment="1">
      <alignment/>
    </xf>
    <xf numFmtId="49" fontId="46" fillId="0" borderId="0" xfId="0" applyNumberFormat="1" applyFont="1" applyFill="1" applyAlignment="1">
      <alignment/>
    </xf>
    <xf numFmtId="0" fontId="3" fillId="33" borderId="0" xfId="0" applyNumberFormat="1" applyFont="1" applyFill="1" applyBorder="1" applyAlignment="1">
      <alignment horizontal="center" wrapText="1"/>
    </xf>
    <xf numFmtId="1" fontId="0" fillId="33" borderId="0" xfId="0" applyNumberFormat="1" applyFont="1" applyFill="1" applyAlignment="1">
      <alignment horizontal="center"/>
    </xf>
    <xf numFmtId="2" fontId="0" fillId="33" borderId="0" xfId="0" applyNumberFormat="1" applyFont="1" applyFill="1" applyAlignment="1">
      <alignment/>
    </xf>
    <xf numFmtId="0" fontId="0" fillId="0" borderId="0" xfId="0" applyFont="1" applyAlignment="1">
      <alignment/>
    </xf>
    <xf numFmtId="0" fontId="0" fillId="0" borderId="0" xfId="0" applyFont="1" applyFill="1" applyAlignment="1">
      <alignment/>
    </xf>
    <xf numFmtId="0" fontId="43" fillId="0" borderId="0" xfId="0" applyFont="1" applyFill="1" applyAlignment="1">
      <alignment/>
    </xf>
    <xf numFmtId="49" fontId="43" fillId="0" borderId="0" xfId="0" applyNumberFormat="1" applyFont="1" applyFill="1" applyAlignment="1">
      <alignment/>
    </xf>
    <xf numFmtId="10" fontId="43" fillId="0" borderId="0" xfId="0" applyNumberFormat="1" applyFont="1" applyFill="1" applyAlignment="1">
      <alignment/>
    </xf>
    <xf numFmtId="0" fontId="43" fillId="0" borderId="0" xfId="0" applyFont="1" applyAlignment="1">
      <alignment/>
    </xf>
    <xf numFmtId="0" fontId="0" fillId="0" borderId="0" xfId="0" applyFont="1" applyFill="1" applyAlignment="1" applyProtection="1">
      <alignment/>
      <protection locked="0"/>
    </xf>
    <xf numFmtId="0" fontId="0" fillId="39" borderId="0" xfId="0" applyFont="1" applyFill="1" applyAlignment="1" applyProtection="1">
      <alignment/>
      <protection locked="0"/>
    </xf>
    <xf numFmtId="172" fontId="10" fillId="0" borderId="0" xfId="42" applyNumberFormat="1" applyFont="1" applyBorder="1" applyAlignment="1">
      <alignment/>
    </xf>
    <xf numFmtId="49" fontId="14" fillId="0" borderId="0" xfId="58" applyNumberFormat="1" applyFont="1" applyFill="1" applyBorder="1" applyAlignment="1">
      <alignment vertical="center" wrapText="1"/>
      <protection/>
    </xf>
    <xf numFmtId="10" fontId="0" fillId="0" borderId="0" xfId="0" applyNumberFormat="1" applyFont="1" applyFill="1" applyAlignment="1">
      <alignment/>
    </xf>
    <xf numFmtId="49" fontId="5" fillId="0" borderId="0" xfId="0" applyNumberFormat="1" applyFont="1" applyFill="1" applyAlignment="1" applyProtection="1">
      <alignment/>
      <protection locked="0"/>
    </xf>
    <xf numFmtId="49" fontId="46" fillId="0" borderId="0" xfId="0" applyNumberFormat="1" applyFont="1" applyAlignment="1">
      <alignment/>
    </xf>
    <xf numFmtId="0" fontId="46" fillId="0" borderId="0" xfId="0" applyFont="1" applyAlignment="1">
      <alignment/>
    </xf>
    <xf numFmtId="0" fontId="46" fillId="0" borderId="0" xfId="0" applyFont="1" applyFill="1" applyAlignment="1">
      <alignment/>
    </xf>
    <xf numFmtId="0" fontId="2" fillId="0" borderId="0" xfId="0" applyFont="1" applyFill="1" applyAlignment="1">
      <alignment/>
    </xf>
    <xf numFmtId="0" fontId="2" fillId="0" borderId="0" xfId="0" applyFont="1" applyAlignment="1">
      <alignment/>
    </xf>
    <xf numFmtId="49" fontId="20" fillId="0" borderId="0" xfId="0" applyNumberFormat="1" applyFont="1" applyBorder="1" applyAlignment="1">
      <alignment horizontal="center"/>
    </xf>
    <xf numFmtId="49" fontId="20" fillId="33" borderId="0" xfId="0" applyNumberFormat="1" applyFont="1" applyFill="1" applyBorder="1" applyAlignment="1">
      <alignment horizontal="left"/>
    </xf>
    <xf numFmtId="172" fontId="20" fillId="0" borderId="0" xfId="44" applyNumberFormat="1" applyFont="1" applyBorder="1" applyAlignment="1">
      <alignment/>
    </xf>
    <xf numFmtId="43" fontId="48" fillId="0" borderId="0" xfId="42" applyFont="1" applyFill="1" applyBorder="1" applyAlignment="1" applyProtection="1">
      <alignment vertical="center" wrapText="1"/>
      <protection/>
    </xf>
    <xf numFmtId="49" fontId="20" fillId="0" borderId="0" xfId="0" applyNumberFormat="1" applyFont="1" applyBorder="1" applyAlignment="1">
      <alignment horizontal="center"/>
    </xf>
    <xf numFmtId="49" fontId="20" fillId="33" borderId="14" xfId="0" applyNumberFormat="1" applyFont="1" applyFill="1" applyBorder="1" applyAlignment="1">
      <alignment horizontal="left"/>
    </xf>
    <xf numFmtId="0" fontId="20" fillId="0" borderId="14" xfId="0" applyFont="1" applyBorder="1" applyAlignment="1">
      <alignment/>
    </xf>
    <xf numFmtId="172" fontId="48" fillId="33" borderId="0" xfId="42" applyNumberFormat="1" applyFont="1" applyFill="1" applyBorder="1" applyAlignment="1">
      <alignment horizontal="center"/>
    </xf>
    <xf numFmtId="49" fontId="20" fillId="0" borderId="14" xfId="0" applyNumberFormat="1" applyFont="1" applyBorder="1" applyAlignment="1">
      <alignment horizontal="center"/>
    </xf>
    <xf numFmtId="49" fontId="20" fillId="33" borderId="14" xfId="0" applyNumberFormat="1" applyFont="1" applyFill="1" applyBorder="1" applyAlignment="1">
      <alignment horizontal="left"/>
    </xf>
    <xf numFmtId="49" fontId="20" fillId="0" borderId="14" xfId="0" applyNumberFormat="1" applyFont="1" applyBorder="1" applyAlignment="1">
      <alignment horizontal="center"/>
    </xf>
    <xf numFmtId="172" fontId="20" fillId="0" borderId="0" xfId="0" applyNumberFormat="1" applyFont="1" applyFill="1" applyBorder="1" applyAlignment="1">
      <alignment/>
    </xf>
    <xf numFmtId="0" fontId="20" fillId="34" borderId="0" xfId="0" applyFont="1" applyFill="1" applyBorder="1" applyAlignment="1">
      <alignment/>
    </xf>
    <xf numFmtId="49" fontId="20" fillId="33" borderId="14" xfId="0" applyNumberFormat="1" applyFont="1" applyFill="1" applyBorder="1" applyAlignment="1">
      <alignment horizontal="left" vertical="center" wrapText="1"/>
    </xf>
    <xf numFmtId="0" fontId="0" fillId="0" borderId="14" xfId="0" applyBorder="1" applyAlignment="1">
      <alignment/>
    </xf>
    <xf numFmtId="0" fontId="0" fillId="0" borderId="0" xfId="0" applyBorder="1" applyAlignment="1">
      <alignment/>
    </xf>
    <xf numFmtId="172" fontId="50" fillId="33" borderId="0" xfId="42" applyNumberFormat="1" applyFont="1" applyFill="1" applyBorder="1" applyAlignment="1">
      <alignment horizontal="center" wrapText="1"/>
    </xf>
    <xf numFmtId="172" fontId="48" fillId="0" borderId="0" xfId="42" applyNumberFormat="1" applyFont="1" applyFill="1" applyBorder="1" applyAlignment="1">
      <alignment wrapText="1"/>
    </xf>
    <xf numFmtId="172" fontId="48" fillId="0" borderId="0" xfId="42" applyNumberFormat="1" applyFont="1" applyBorder="1" applyAlignment="1">
      <alignment/>
    </xf>
    <xf numFmtId="49" fontId="49" fillId="0" borderId="0" xfId="0" applyNumberFormat="1" applyFont="1" applyBorder="1" applyAlignment="1">
      <alignment horizontal="center"/>
    </xf>
    <xf numFmtId="49" fontId="41" fillId="0" borderId="0" xfId="0" applyNumberFormat="1" applyFont="1" applyBorder="1" applyAlignment="1">
      <alignment/>
    </xf>
    <xf numFmtId="0" fontId="0" fillId="0" borderId="10" xfId="0" applyFill="1" applyBorder="1" applyAlignment="1">
      <alignment horizontal="left" vertical="center" wrapText="1"/>
    </xf>
    <xf numFmtId="172" fontId="9" fillId="0" borderId="0" xfId="42" applyNumberFormat="1" applyFont="1" applyFill="1" applyBorder="1" applyAlignment="1">
      <alignment horizontal="center"/>
    </xf>
    <xf numFmtId="43" fontId="9" fillId="0" borderId="0" xfId="42" applyFont="1" applyFill="1" applyBorder="1" applyAlignment="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alignment/>
    </xf>
    <xf numFmtId="0" fontId="11" fillId="0" borderId="10" xfId="0" applyFont="1" applyFill="1" applyBorder="1" applyAlignment="1">
      <alignment/>
    </xf>
    <xf numFmtId="49" fontId="9" fillId="0" borderId="0" xfId="0" applyNumberFormat="1" applyFont="1" applyFill="1" applyBorder="1" applyAlignment="1" applyProtection="1">
      <alignment horizontal="center" vertical="center" wrapText="1"/>
      <protection locked="0"/>
    </xf>
    <xf numFmtId="49" fontId="20" fillId="0" borderId="0" xfId="0" applyNumberFormat="1" applyFont="1" applyFill="1" applyAlignment="1">
      <alignment vertical="center"/>
    </xf>
    <xf numFmtId="49" fontId="20" fillId="33" borderId="0" xfId="0" applyNumberFormat="1" applyFont="1" applyFill="1" applyAlignment="1">
      <alignment vertical="center"/>
    </xf>
    <xf numFmtId="49" fontId="2" fillId="0" borderId="0" xfId="0" applyNumberFormat="1" applyFont="1" applyFill="1" applyAlignment="1">
      <alignment vertical="center"/>
    </xf>
    <xf numFmtId="49" fontId="0" fillId="0" borderId="0" xfId="0" applyNumberFormat="1" applyFont="1" applyFill="1" applyAlignment="1">
      <alignment vertical="center"/>
    </xf>
    <xf numFmtId="1" fontId="11" fillId="0" borderId="0" xfId="0" applyNumberFormat="1" applyFont="1" applyFill="1" applyAlignment="1">
      <alignment horizontal="center" vertical="center"/>
    </xf>
    <xf numFmtId="1" fontId="0" fillId="0" borderId="0" xfId="0" applyNumberFormat="1" applyFont="1" applyFill="1" applyAlignment="1">
      <alignment vertical="center"/>
    </xf>
    <xf numFmtId="49" fontId="20" fillId="0" borderId="0" xfId="0" applyNumberFormat="1" applyFont="1" applyFill="1" applyAlignment="1">
      <alignment horizontal="center" vertical="center"/>
    </xf>
    <xf numFmtId="2" fontId="20" fillId="0" borderId="0" xfId="0" applyNumberFormat="1" applyFont="1" applyFill="1" applyAlignment="1">
      <alignment vertical="center"/>
    </xf>
    <xf numFmtId="49" fontId="8" fillId="0" borderId="1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xf>
    <xf numFmtId="4" fontId="11" fillId="0" borderId="10" xfId="0" applyNumberFormat="1" applyFont="1" applyFill="1" applyBorder="1" applyAlignment="1" applyProtection="1">
      <alignment horizontal="center" vertical="center" wrapText="1"/>
      <protection/>
    </xf>
    <xf numFmtId="172" fontId="5" fillId="34" borderId="10" xfId="0" applyNumberFormat="1" applyFont="1" applyFill="1" applyBorder="1" applyAlignment="1">
      <alignment horizontal="center" vertical="center"/>
    </xf>
    <xf numFmtId="172" fontId="5" fillId="0" borderId="10" xfId="0" applyNumberFormat="1" applyFont="1" applyFill="1" applyBorder="1" applyAlignment="1">
      <alignment vertical="center"/>
    </xf>
    <xf numFmtId="172" fontId="5"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49" fontId="5" fillId="41" borderId="10" xfId="0" applyNumberFormat="1" applyFont="1" applyFill="1" applyBorder="1" applyAlignment="1" applyProtection="1">
      <alignment horizontal="center" vertical="center"/>
      <protection/>
    </xf>
    <xf numFmtId="0" fontId="5" fillId="41" borderId="10" xfId="0" applyFont="1" applyFill="1" applyBorder="1" applyAlignment="1">
      <alignment horizontal="center" vertical="center"/>
    </xf>
    <xf numFmtId="4" fontId="5" fillId="41" borderId="10" xfId="0" applyNumberFormat="1" applyFont="1" applyFill="1" applyBorder="1" applyAlignment="1">
      <alignment horizontal="center" vertical="center"/>
    </xf>
    <xf numFmtId="17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20" fillId="0" borderId="0" xfId="0" applyFont="1" applyFill="1" applyAlignment="1">
      <alignment vertical="center"/>
    </xf>
    <xf numFmtId="0" fontId="20" fillId="41" borderId="0" xfId="0" applyFont="1" applyFill="1" applyAlignment="1">
      <alignment vertical="center"/>
    </xf>
    <xf numFmtId="0" fontId="20" fillId="0" borderId="10" xfId="0" applyFont="1" applyBorder="1" applyAlignment="1">
      <alignment horizontal="center" vertical="center"/>
    </xf>
    <xf numFmtId="0" fontId="20" fillId="0" borderId="10" xfId="0" applyFont="1" applyFill="1" applyBorder="1" applyAlignment="1">
      <alignment horizontal="left" vertical="center"/>
    </xf>
    <xf numFmtId="0" fontId="20" fillId="34" borderId="10" xfId="0" applyFont="1" applyFill="1" applyBorder="1" applyAlignment="1">
      <alignment horizontal="center" vertical="center"/>
    </xf>
    <xf numFmtId="0" fontId="20" fillId="34" borderId="10" xfId="0" applyFont="1" applyFill="1" applyBorder="1" applyAlignment="1">
      <alignment horizontal="center" vertical="center"/>
    </xf>
    <xf numFmtId="172" fontId="20" fillId="0" borderId="0" xfId="0" applyNumberFormat="1" applyFont="1" applyFill="1" applyAlignment="1">
      <alignment vertical="center"/>
    </xf>
    <xf numFmtId="0" fontId="20" fillId="0" borderId="0" xfId="0" applyFont="1" applyAlignment="1">
      <alignment vertical="center"/>
    </xf>
    <xf numFmtId="49" fontId="5" fillId="41" borderId="10" xfId="0" applyNumberFormat="1" applyFont="1" applyFill="1" applyBorder="1" applyAlignment="1" applyProtection="1">
      <alignment horizontal="center" vertical="center"/>
      <protection/>
    </xf>
    <xf numFmtId="172" fontId="5" fillId="41" borderId="10" xfId="42" applyNumberFormat="1" applyFont="1" applyFill="1" applyBorder="1" applyAlignment="1">
      <alignment horizontal="center" vertical="center"/>
    </xf>
    <xf numFmtId="172" fontId="20" fillId="41" borderId="10" xfId="42" applyNumberFormat="1" applyFont="1" applyFill="1" applyBorder="1" applyAlignment="1">
      <alignment horizontal="center" vertical="center"/>
    </xf>
    <xf numFmtId="0" fontId="5" fillId="41" borderId="10" xfId="0" applyFont="1" applyFill="1" applyBorder="1" applyAlignment="1">
      <alignment horizontal="center" vertical="center"/>
    </xf>
    <xf numFmtId="4" fontId="5" fillId="41"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2" fontId="5" fillId="0" borderId="10" xfId="0" applyNumberFormat="1" applyFont="1" applyFill="1" applyBorder="1" applyAlignment="1">
      <alignment horizontal="center" vertical="center"/>
    </xf>
    <xf numFmtId="0" fontId="20" fillId="0" borderId="0" xfId="0" applyFont="1" applyFill="1" applyAlignment="1">
      <alignment vertical="center"/>
    </xf>
    <xf numFmtId="0" fontId="20" fillId="41" borderId="0" xfId="0" applyFont="1" applyFill="1" applyAlignment="1">
      <alignment vertical="center"/>
    </xf>
    <xf numFmtId="0" fontId="20" fillId="0" borderId="10" xfId="0" applyFont="1" applyBorder="1" applyAlignment="1">
      <alignment horizontal="center" vertical="center"/>
    </xf>
    <xf numFmtId="0" fontId="20" fillId="0" borderId="10" xfId="0" applyFont="1" applyFill="1" applyBorder="1" applyAlignment="1">
      <alignment horizontal="left" vertical="center"/>
    </xf>
    <xf numFmtId="0" fontId="20" fillId="0" borderId="10" xfId="0" applyFont="1" applyBorder="1" applyAlignment="1">
      <alignment vertical="center"/>
    </xf>
    <xf numFmtId="172" fontId="20" fillId="0" borderId="0" xfId="0" applyNumberFormat="1" applyFont="1" applyFill="1" applyAlignment="1">
      <alignment vertical="center"/>
    </xf>
    <xf numFmtId="0" fontId="20" fillId="0" borderId="0" xfId="0" applyFont="1" applyAlignment="1">
      <alignment vertical="center"/>
    </xf>
    <xf numFmtId="0" fontId="11" fillId="33" borderId="10" xfId="0" applyFont="1" applyFill="1" applyBorder="1" applyAlignment="1">
      <alignment horizontal="left" vertical="center"/>
    </xf>
    <xf numFmtId="172" fontId="2" fillId="41" borderId="10" xfId="0" applyNumberFormat="1" applyFont="1" applyFill="1" applyBorder="1" applyAlignment="1">
      <alignment horizontal="center" vertical="center"/>
    </xf>
    <xf numFmtId="0" fontId="2" fillId="41" borderId="10" xfId="0" applyFont="1" applyFill="1" applyBorder="1" applyAlignment="1">
      <alignment horizontal="center" vertical="center"/>
    </xf>
    <xf numFmtId="4" fontId="2" fillId="41" borderId="10" xfId="0" applyNumberFormat="1" applyFont="1" applyFill="1" applyBorder="1" applyAlignment="1">
      <alignment horizontal="center" vertical="center"/>
    </xf>
    <xf numFmtId="172" fontId="2" fillId="0" borderId="10" xfId="0" applyNumberFormat="1" applyFont="1" applyFill="1" applyBorder="1" applyAlignment="1">
      <alignment horizontal="center" vertical="center"/>
    </xf>
    <xf numFmtId="172" fontId="20" fillId="34" borderId="0" xfId="0" applyNumberFormat="1" applyFont="1" applyFill="1" applyAlignment="1">
      <alignment vertical="center"/>
    </xf>
    <xf numFmtId="0" fontId="20" fillId="33" borderId="10" xfId="0" applyFont="1" applyFill="1" applyBorder="1" applyAlignment="1">
      <alignment horizontal="left" vertical="center"/>
    </xf>
    <xf numFmtId="172" fontId="11" fillId="33" borderId="10" xfId="42"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0" fillId="34" borderId="0" xfId="0" applyFont="1" applyFill="1" applyAlignment="1">
      <alignment vertical="center"/>
    </xf>
    <xf numFmtId="0" fontId="11" fillId="0" borderId="10" xfId="0" applyFont="1" applyFill="1" applyBorder="1" applyAlignment="1">
      <alignment horizontal="left" vertical="center"/>
    </xf>
    <xf numFmtId="172" fontId="11" fillId="33" borderId="10" xfId="44" applyNumberFormat="1" applyFont="1" applyFill="1" applyBorder="1" applyAlignment="1" applyProtection="1">
      <alignment horizontal="center" vertical="center"/>
      <protection locked="0"/>
    </xf>
    <xf numFmtId="172" fontId="11" fillId="34" borderId="10" xfId="42" applyNumberFormat="1"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34" borderId="10" xfId="0" applyFont="1" applyFill="1" applyBorder="1" applyAlignment="1">
      <alignment horizontal="center" vertical="center"/>
    </xf>
    <xf numFmtId="172" fontId="11" fillId="34" borderId="18" xfId="42" applyNumberFormat="1" applyFont="1" applyFill="1" applyBorder="1" applyAlignment="1" applyProtection="1">
      <alignment horizontal="center" vertical="center" wrapText="1"/>
      <protection locked="0"/>
    </xf>
    <xf numFmtId="172" fontId="20" fillId="0" borderId="10" xfId="42" applyNumberFormat="1" applyFont="1" applyFill="1" applyBorder="1" applyAlignment="1" applyProtection="1">
      <alignment horizontal="center" vertical="center"/>
      <protection locked="0"/>
    </xf>
    <xf numFmtId="172" fontId="20" fillId="34" borderId="10" xfId="0" applyNumberFormat="1" applyFont="1" applyFill="1" applyBorder="1" applyAlignment="1">
      <alignment horizontal="center" vertical="center"/>
    </xf>
    <xf numFmtId="172" fontId="20" fillId="34" borderId="10" xfId="42" applyNumberFormat="1" applyFont="1" applyFill="1" applyBorder="1" applyAlignment="1" applyProtection="1">
      <alignment horizontal="center" vertical="center"/>
      <protection locked="0"/>
    </xf>
    <xf numFmtId="172" fontId="20" fillId="33" borderId="10" xfId="42" applyNumberFormat="1" applyFont="1" applyFill="1" applyBorder="1" applyAlignment="1" applyProtection="1">
      <alignment horizontal="center" vertical="center"/>
      <protection locked="0"/>
    </xf>
    <xf numFmtId="172" fontId="20" fillId="0" borderId="10" xfId="0" applyNumberFormat="1" applyFont="1" applyBorder="1" applyAlignment="1">
      <alignment horizontal="center" vertical="center"/>
    </xf>
    <xf numFmtId="173" fontId="2" fillId="41" borderId="10" xfId="0" applyNumberFormat="1" applyFont="1" applyFill="1" applyBorder="1" applyAlignment="1">
      <alignment horizontal="center" vertical="center"/>
    </xf>
    <xf numFmtId="173" fontId="20" fillId="0" borderId="0" xfId="0" applyNumberFormat="1" applyFont="1" applyFill="1" applyAlignment="1">
      <alignment vertical="center"/>
    </xf>
    <xf numFmtId="49" fontId="46" fillId="0" borderId="0" xfId="0" applyNumberFormat="1" applyFont="1" applyFill="1" applyBorder="1" applyAlignment="1" applyProtection="1">
      <alignment vertical="center"/>
      <protection/>
    </xf>
    <xf numFmtId="49" fontId="46" fillId="0" borderId="0" xfId="0" applyNumberFormat="1" applyFont="1" applyFill="1" applyBorder="1" applyAlignment="1">
      <alignment vertical="center"/>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46" fillId="0" borderId="0" xfId="0" applyNumberFormat="1" applyFont="1" applyFill="1" applyAlignment="1" applyProtection="1">
      <alignment horizontal="center" vertical="center"/>
      <protection/>
    </xf>
    <xf numFmtId="0" fontId="9" fillId="0" borderId="0" xfId="0" applyFont="1" applyFill="1" applyAlignment="1" applyProtection="1">
      <alignment horizontal="center" vertical="center" wrapText="1"/>
      <protection/>
    </xf>
    <xf numFmtId="49" fontId="46" fillId="0" borderId="0" xfId="0" applyNumberFormat="1" applyFont="1" applyFill="1" applyAlignment="1">
      <alignment vertical="center"/>
    </xf>
    <xf numFmtId="49" fontId="10" fillId="0" borderId="0" xfId="0" applyNumberFormat="1" applyFont="1" applyFill="1" applyBorder="1" applyAlignment="1" applyProtection="1">
      <alignment vertical="center" wrapText="1"/>
      <protection locked="0"/>
    </xf>
    <xf numFmtId="49" fontId="20" fillId="0" borderId="0" xfId="0" applyNumberFormat="1" applyFont="1" applyFill="1" applyAlignment="1" applyProtection="1">
      <alignment horizontal="center" vertical="center"/>
      <protection locked="0"/>
    </xf>
    <xf numFmtId="0" fontId="9" fillId="0" borderId="0" xfId="0" applyFont="1" applyFill="1" applyAlignment="1">
      <alignment horizontal="center" vertical="center" wrapText="1"/>
    </xf>
    <xf numFmtId="49" fontId="20" fillId="0" borderId="0" xfId="0" applyNumberFormat="1" applyFont="1" applyFill="1" applyAlignment="1" applyProtection="1">
      <alignment vertical="center"/>
      <protection locked="0"/>
    </xf>
    <xf numFmtId="49" fontId="3" fillId="0" borderId="0" xfId="0" applyNumberFormat="1" applyFont="1" applyFill="1" applyAlignment="1" applyProtection="1">
      <alignment vertical="center" wrapText="1"/>
      <protection/>
    </xf>
    <xf numFmtId="0" fontId="20" fillId="34" borderId="0" xfId="0" applyFont="1" applyFill="1" applyAlignment="1">
      <alignment vertical="center"/>
    </xf>
    <xf numFmtId="172" fontId="39" fillId="0" borderId="0" xfId="42" applyNumberFormat="1" applyFont="1" applyFill="1" applyAlignment="1">
      <alignment vertical="center"/>
    </xf>
    <xf numFmtId="172" fontId="20" fillId="0" borderId="0" xfId="42" applyNumberFormat="1" applyFont="1" applyFill="1" applyAlignment="1">
      <alignment vertical="center"/>
    </xf>
    <xf numFmtId="0" fontId="39" fillId="0" borderId="0" xfId="0" applyFont="1" applyFill="1" applyAlignment="1">
      <alignment vertical="center"/>
    </xf>
    <xf numFmtId="49" fontId="38" fillId="0" borderId="0" xfId="0" applyNumberFormat="1" applyFont="1" applyFill="1" applyAlignment="1">
      <alignment vertical="center"/>
    </xf>
    <xf numFmtId="49" fontId="7" fillId="0" borderId="0" xfId="0" applyNumberFormat="1" applyFont="1" applyFill="1" applyAlignment="1">
      <alignment vertical="center"/>
    </xf>
    <xf numFmtId="1" fontId="7" fillId="0" borderId="0" xfId="0" applyNumberFormat="1" applyFont="1" applyFill="1" applyAlignment="1">
      <alignment horizontal="center" vertical="center"/>
    </xf>
    <xf numFmtId="1" fontId="7" fillId="0" borderId="0" xfId="0" applyNumberFormat="1" applyFont="1" applyFill="1" applyAlignment="1">
      <alignment vertical="center"/>
    </xf>
    <xf numFmtId="49" fontId="7" fillId="0" borderId="0" xfId="0" applyNumberFormat="1" applyFont="1" applyFill="1" applyAlignment="1">
      <alignment horizontal="center" vertical="center"/>
    </xf>
    <xf numFmtId="172" fontId="51" fillId="0" borderId="0" xfId="42" applyNumberFormat="1" applyFont="1" applyFill="1" applyAlignment="1">
      <alignment vertical="center"/>
    </xf>
    <xf numFmtId="172" fontId="40" fillId="0" borderId="10" xfId="42" applyNumberFormat="1" applyFont="1" applyFill="1" applyBorder="1" applyAlignment="1" applyProtection="1">
      <alignment horizontal="center" vertical="center" wrapText="1"/>
      <protection/>
    </xf>
    <xf numFmtId="172" fontId="40" fillId="0" borderId="10" xfId="42" applyNumberFormat="1" applyFont="1" applyFill="1" applyBorder="1" applyAlignment="1">
      <alignment vertical="center"/>
    </xf>
    <xf numFmtId="172" fontId="44" fillId="0" borderId="11" xfId="42" applyNumberFormat="1" applyFont="1" applyFill="1" applyBorder="1" applyAlignment="1">
      <alignment vertical="center"/>
    </xf>
    <xf numFmtId="172" fontId="44" fillId="0" borderId="10" xfId="0" applyNumberFormat="1" applyFont="1" applyFill="1" applyBorder="1" applyAlignment="1">
      <alignment vertical="center"/>
    </xf>
    <xf numFmtId="172" fontId="40" fillId="0" borderId="11" xfId="42" applyNumberFormat="1" applyFont="1" applyFill="1" applyBorder="1" applyAlignment="1">
      <alignment vertical="center"/>
    </xf>
    <xf numFmtId="172" fontId="44" fillId="0" borderId="0" xfId="0" applyNumberFormat="1" applyFont="1" applyFill="1" applyAlignment="1">
      <alignment vertical="center"/>
    </xf>
    <xf numFmtId="0" fontId="44" fillId="0" borderId="0" xfId="0" applyFont="1" applyFill="1" applyAlignment="1">
      <alignment vertical="center"/>
    </xf>
    <xf numFmtId="0" fontId="44" fillId="41" borderId="0" xfId="0" applyFont="1" applyFill="1" applyAlignment="1">
      <alignment vertical="center"/>
    </xf>
    <xf numFmtId="172" fontId="44" fillId="41" borderId="10" xfId="42" applyNumberFormat="1" applyFont="1" applyFill="1" applyBorder="1" applyAlignment="1">
      <alignment horizontal="center" vertical="center"/>
    </xf>
    <xf numFmtId="172" fontId="40" fillId="0" borderId="10" xfId="42" applyNumberFormat="1" applyFont="1" applyFill="1" applyBorder="1" applyAlignment="1">
      <alignment horizontal="center" vertical="center"/>
    </xf>
    <xf numFmtId="172" fontId="38" fillId="0" borderId="11" xfId="42" applyNumberFormat="1" applyFont="1" applyFill="1" applyBorder="1" applyAlignment="1">
      <alignment horizontal="center" vertical="center"/>
    </xf>
    <xf numFmtId="172" fontId="43" fillId="0" borderId="10" xfId="0" applyNumberFormat="1" applyFont="1" applyFill="1" applyBorder="1" applyAlignment="1">
      <alignment vertical="center"/>
    </xf>
    <xf numFmtId="172" fontId="39" fillId="0" borderId="10" xfId="42" applyNumberFormat="1" applyFont="1" applyFill="1" applyBorder="1" applyAlignment="1">
      <alignment vertical="center"/>
    </xf>
    <xf numFmtId="172" fontId="39" fillId="0" borderId="10" xfId="0" applyNumberFormat="1" applyFont="1" applyFill="1" applyBorder="1" applyAlignment="1">
      <alignment vertical="center"/>
    </xf>
    <xf numFmtId="49" fontId="20" fillId="33" borderId="10" xfId="0" applyNumberFormat="1" applyFont="1" applyFill="1" applyBorder="1" applyAlignment="1" applyProtection="1">
      <alignment horizontal="left" vertical="center" wrapText="1"/>
      <protection/>
    </xf>
    <xf numFmtId="172" fontId="43" fillId="0" borderId="0" xfId="0" applyNumberFormat="1" applyFont="1" applyFill="1" applyAlignment="1">
      <alignment vertical="center"/>
    </xf>
    <xf numFmtId="172" fontId="39" fillId="0" borderId="0" xfId="0" applyNumberFormat="1" applyFont="1" applyFill="1" applyAlignment="1">
      <alignment vertical="center"/>
    </xf>
    <xf numFmtId="49" fontId="20" fillId="33" borderId="0" xfId="0" applyNumberFormat="1" applyFont="1" applyFill="1" applyAlignment="1" applyProtection="1">
      <alignment horizontal="left" vertical="center"/>
      <protection locked="0"/>
    </xf>
    <xf numFmtId="172" fontId="44" fillId="0" borderId="19" xfId="42" applyNumberFormat="1" applyFont="1" applyFill="1" applyBorder="1" applyAlignment="1">
      <alignment horizontal="center" vertical="center"/>
    </xf>
    <xf numFmtId="172" fontId="40" fillId="0" borderId="19" xfId="42" applyNumberFormat="1" applyFont="1" applyFill="1" applyBorder="1" applyAlignment="1">
      <alignment horizontal="center" vertical="center"/>
    </xf>
    <xf numFmtId="0" fontId="43" fillId="0" borderId="0" xfId="0" applyFont="1" applyFill="1" applyAlignment="1">
      <alignment vertical="center"/>
    </xf>
    <xf numFmtId="0" fontId="43" fillId="41" borderId="0" xfId="0" applyFont="1" applyFill="1" applyAlignment="1">
      <alignment vertical="center"/>
    </xf>
    <xf numFmtId="49" fontId="20" fillId="41" borderId="10" xfId="0" applyNumberFormat="1" applyFont="1" applyFill="1" applyBorder="1" applyAlignment="1" applyProtection="1">
      <alignment horizontal="center" vertical="center"/>
      <protection/>
    </xf>
    <xf numFmtId="172" fontId="39" fillId="0" borderId="10" xfId="42" applyNumberFormat="1" applyFont="1" applyFill="1" applyBorder="1" applyAlignment="1">
      <alignment horizontal="center" vertical="center"/>
    </xf>
    <xf numFmtId="172" fontId="43" fillId="0" borderId="19" xfId="42" applyNumberFormat="1" applyFont="1" applyFill="1" applyBorder="1" applyAlignment="1">
      <alignment horizontal="center" vertical="center"/>
    </xf>
    <xf numFmtId="0" fontId="20" fillId="33" borderId="10" xfId="0" applyFont="1" applyFill="1" applyBorder="1" applyAlignment="1">
      <alignment horizontal="left" vertical="center"/>
    </xf>
    <xf numFmtId="172" fontId="11" fillId="0" borderId="10" xfId="42" applyNumberFormat="1" applyFont="1" applyBorder="1" applyAlignment="1">
      <alignment vertical="center"/>
    </xf>
    <xf numFmtId="172" fontId="43" fillId="0" borderId="0" xfId="42" applyNumberFormat="1" applyFont="1" applyFill="1" applyAlignment="1">
      <alignment vertical="center"/>
    </xf>
    <xf numFmtId="172" fontId="40" fillId="0" borderId="11" xfId="42" applyNumberFormat="1" applyFont="1" applyFill="1" applyBorder="1" applyAlignment="1">
      <alignment horizontal="center" vertical="center"/>
    </xf>
    <xf numFmtId="172" fontId="38" fillId="0" borderId="19" xfId="42" applyNumberFormat="1" applyFont="1" applyFill="1" applyBorder="1" applyAlignment="1">
      <alignment horizontal="center" vertical="center"/>
    </xf>
    <xf numFmtId="172" fontId="44" fillId="0" borderId="10" xfId="42" applyNumberFormat="1" applyFont="1" applyFill="1" applyBorder="1" applyAlignment="1">
      <alignment horizontal="center" vertical="center"/>
    </xf>
    <xf numFmtId="49" fontId="20" fillId="33" borderId="10" xfId="0" applyNumberFormat="1" applyFont="1" applyFill="1" applyBorder="1" applyAlignment="1" applyProtection="1">
      <alignment horizontal="center" vertical="center"/>
      <protection/>
    </xf>
    <xf numFmtId="172" fontId="39" fillId="0" borderId="11" xfId="42" applyNumberFormat="1" applyFont="1" applyFill="1" applyBorder="1" applyAlignment="1">
      <alignment vertical="center"/>
    </xf>
    <xf numFmtId="0" fontId="39" fillId="41" borderId="0" xfId="0" applyFont="1" applyFill="1" applyAlignment="1">
      <alignment vertical="center"/>
    </xf>
    <xf numFmtId="0" fontId="43" fillId="0" borderId="0" xfId="0" applyFont="1" applyAlignment="1">
      <alignment vertical="center"/>
    </xf>
    <xf numFmtId="172" fontId="38" fillId="0" borderId="10" xfId="42" applyNumberFormat="1" applyFont="1" applyFill="1" applyBorder="1" applyAlignment="1">
      <alignment horizontal="center" vertical="center"/>
    </xf>
    <xf numFmtId="172" fontId="20" fillId="0" borderId="10" xfId="42" applyNumberFormat="1" applyFont="1" applyFill="1" applyBorder="1" applyAlignment="1">
      <alignment vertical="center"/>
    </xf>
    <xf numFmtId="49" fontId="10" fillId="0" borderId="0" xfId="0" applyNumberFormat="1" applyFont="1" applyFill="1" applyBorder="1" applyAlignment="1" applyProtection="1">
      <alignment vertical="center" wrapText="1"/>
      <protection/>
    </xf>
    <xf numFmtId="49" fontId="2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20" fillId="0" borderId="0" xfId="0" applyNumberFormat="1" applyFont="1" applyFill="1" applyAlignment="1" applyProtection="1">
      <alignment vertical="center"/>
      <protection/>
    </xf>
    <xf numFmtId="49" fontId="2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0" fontId="7" fillId="0" borderId="0" xfId="0" applyFont="1" applyFill="1" applyAlignment="1">
      <alignment vertical="center"/>
    </xf>
    <xf numFmtId="0" fontId="12" fillId="0" borderId="0" xfId="0" applyFont="1" applyFill="1" applyAlignment="1">
      <alignment vertical="center"/>
    </xf>
    <xf numFmtId="172" fontId="40" fillId="0" borderId="0" xfId="42" applyNumberFormat="1" applyFont="1" applyFill="1" applyAlignment="1">
      <alignment vertical="center"/>
    </xf>
    <xf numFmtId="172" fontId="12" fillId="0" borderId="0" xfId="42" applyNumberFormat="1" applyFont="1" applyFill="1" applyAlignment="1">
      <alignment vertical="center"/>
    </xf>
    <xf numFmtId="0" fontId="40" fillId="0" borderId="0" xfId="0" applyFont="1" applyFill="1" applyAlignment="1">
      <alignment vertical="center"/>
    </xf>
    <xf numFmtId="0" fontId="7" fillId="34" borderId="0" xfId="0" applyFont="1" applyFill="1" applyAlignment="1">
      <alignment vertical="center"/>
    </xf>
    <xf numFmtId="0" fontId="7" fillId="0" borderId="0" xfId="0" applyFont="1" applyAlignment="1">
      <alignment vertical="center"/>
    </xf>
    <xf numFmtId="172" fontId="8" fillId="41" borderId="10" xfId="0" applyNumberFormat="1" applyFont="1" applyFill="1" applyBorder="1" applyAlignment="1">
      <alignment vertical="center"/>
    </xf>
    <xf numFmtId="2" fontId="8" fillId="41" borderId="10" xfId="0" applyNumberFormat="1" applyFont="1" applyFill="1" applyBorder="1" applyAlignment="1">
      <alignment horizontal="center" vertical="center"/>
    </xf>
    <xf numFmtId="172" fontId="8" fillId="41" borderId="10" xfId="42" applyNumberFormat="1" applyFont="1" applyFill="1" applyBorder="1" applyAlignment="1">
      <alignment horizontal="center" vertical="center"/>
    </xf>
    <xf numFmtId="172" fontId="11" fillId="34" borderId="10" xfId="42" applyNumberFormat="1" applyFont="1" applyFill="1" applyBorder="1" applyAlignment="1">
      <alignment vertical="center"/>
    </xf>
    <xf numFmtId="172" fontId="53" fillId="34" borderId="10" xfId="42" applyNumberFormat="1" applyFont="1" applyFill="1" applyBorder="1" applyAlignment="1">
      <alignment vertical="center"/>
    </xf>
    <xf numFmtId="2" fontId="11" fillId="42" borderId="10" xfId="0" applyNumberFormat="1" applyFont="1" applyFill="1" applyBorder="1" applyAlignment="1">
      <alignment horizontal="center" vertical="center"/>
    </xf>
    <xf numFmtId="172" fontId="11" fillId="41" borderId="10" xfId="42" applyNumberFormat="1" applyFont="1" applyFill="1" applyBorder="1" applyAlignment="1">
      <alignment horizontal="center" vertical="center"/>
    </xf>
    <xf numFmtId="2" fontId="11" fillId="41" borderId="10" xfId="0" applyNumberFormat="1" applyFont="1" applyFill="1" applyBorder="1" applyAlignment="1">
      <alignment horizontal="center" vertical="center"/>
    </xf>
    <xf numFmtId="172" fontId="11" fillId="34" borderId="10" xfId="42" applyNumberFormat="1" applyFont="1" applyFill="1" applyBorder="1" applyAlignment="1">
      <alignment vertical="center"/>
    </xf>
    <xf numFmtId="172" fontId="11" fillId="41" borderId="10" xfId="42" applyNumberFormat="1" applyFont="1" applyFill="1" applyBorder="1" applyAlignment="1">
      <alignment vertical="center"/>
    </xf>
    <xf numFmtId="172" fontId="11" fillId="34" borderId="10" xfId="44" applyNumberFormat="1" applyFont="1" applyFill="1" applyBorder="1" applyAlignment="1" applyProtection="1">
      <alignment horizontal="center" vertical="center"/>
      <protection locked="0"/>
    </xf>
    <xf numFmtId="172" fontId="11" fillId="34" borderId="10" xfId="42" applyNumberFormat="1" applyFont="1" applyFill="1" applyBorder="1" applyAlignment="1" applyProtection="1">
      <alignment horizontal="center" vertical="center"/>
      <protection locked="0"/>
    </xf>
    <xf numFmtId="172" fontId="11" fillId="34" borderId="18" xfId="42" applyNumberFormat="1" applyFont="1" applyFill="1" applyBorder="1" applyAlignment="1" applyProtection="1">
      <alignment vertical="center" wrapText="1"/>
      <protection locked="0"/>
    </xf>
    <xf numFmtId="0" fontId="11" fillId="0" borderId="10" xfId="0" applyFont="1" applyBorder="1" applyAlignment="1">
      <alignment vertical="center"/>
    </xf>
    <xf numFmtId="172" fontId="11" fillId="33" borderId="10" xfId="42" applyNumberFormat="1" applyFont="1" applyFill="1" applyBorder="1" applyAlignment="1">
      <alignment vertical="center"/>
    </xf>
    <xf numFmtId="172" fontId="11" fillId="34" borderId="10" xfId="42" applyNumberFormat="1"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xf>
    <xf numFmtId="49" fontId="20" fillId="0" borderId="10" xfId="0" applyNumberFormat="1" applyFont="1" applyFill="1" applyBorder="1" applyAlignment="1" applyProtection="1">
      <alignment horizontal="center" vertical="center" wrapText="1"/>
      <protection/>
    </xf>
    <xf numFmtId="4" fontId="5" fillId="34" borderId="10" xfId="0" applyNumberFormat="1" applyFont="1" applyFill="1" applyBorder="1" applyAlignment="1">
      <alignment horizontal="center" vertical="center"/>
    </xf>
    <xf numFmtId="4" fontId="20" fillId="0" borderId="10" xfId="0" applyNumberFormat="1" applyFont="1" applyBorder="1" applyAlignment="1">
      <alignment horizontal="center" vertical="center"/>
    </xf>
    <xf numFmtId="4" fontId="20" fillId="0" borderId="10" xfId="0" applyNumberFormat="1" applyFont="1" applyBorder="1" applyAlignment="1">
      <alignment horizontal="center" vertical="center"/>
    </xf>
    <xf numFmtId="4" fontId="20" fillId="0" borderId="0" xfId="0" applyNumberFormat="1" applyFont="1" applyFill="1" applyAlignment="1">
      <alignment horizontal="center" vertical="center"/>
    </xf>
    <xf numFmtId="4" fontId="20" fillId="0" borderId="0" xfId="0" applyNumberFormat="1" applyFont="1" applyAlignment="1">
      <alignment horizontal="center" vertical="center"/>
    </xf>
    <xf numFmtId="172" fontId="11" fillId="40" borderId="10" xfId="42" applyNumberFormat="1" applyFont="1" applyFill="1" applyBorder="1" applyAlignment="1">
      <alignment vertical="center"/>
    </xf>
    <xf numFmtId="0" fontId="3" fillId="39" borderId="10" xfId="0" applyFont="1" applyFill="1" applyBorder="1" applyAlignment="1">
      <alignment/>
    </xf>
    <xf numFmtId="49" fontId="3" fillId="33" borderId="10" xfId="0" applyNumberFormat="1" applyFont="1" applyFill="1" applyBorder="1" applyAlignment="1">
      <alignment horizontal="left"/>
    </xf>
    <xf numFmtId="0" fontId="3" fillId="0" borderId="10" xfId="0" applyFont="1" applyBorder="1" applyAlignment="1">
      <alignment/>
    </xf>
    <xf numFmtId="172" fontId="3" fillId="40" borderId="10" xfId="42" applyNumberFormat="1" applyFont="1" applyFill="1" applyBorder="1" applyAlignment="1" applyProtection="1">
      <alignment horizontal="center" vertical="center"/>
      <protection locked="0"/>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left"/>
    </xf>
    <xf numFmtId="172" fontId="3" fillId="0" borderId="10" xfId="42" applyNumberFormat="1" applyFont="1" applyFill="1" applyBorder="1" applyAlignment="1">
      <alignment/>
    </xf>
    <xf numFmtId="49" fontId="6" fillId="40" borderId="10" xfId="0" applyNumberFormat="1" applyFont="1" applyFill="1" applyBorder="1" applyAlignment="1" applyProtection="1">
      <alignment horizontal="center"/>
      <protection locked="0"/>
    </xf>
    <xf numFmtId="49" fontId="6" fillId="40" borderId="10" xfId="0" applyNumberFormat="1" applyFont="1" applyFill="1" applyBorder="1" applyAlignment="1" applyProtection="1">
      <alignment horizontal="left"/>
      <protection locked="0"/>
    </xf>
    <xf numFmtId="172" fontId="3" fillId="40" borderId="10" xfId="42" applyNumberFormat="1" applyFont="1" applyFill="1" applyBorder="1" applyAlignment="1">
      <alignment/>
    </xf>
    <xf numFmtId="172" fontId="3" fillId="0" borderId="10" xfId="42" applyNumberFormat="1" applyFont="1" applyBorder="1" applyAlignment="1">
      <alignment/>
    </xf>
    <xf numFmtId="49" fontId="5" fillId="0" borderId="12" xfId="0" applyNumberFormat="1" applyFont="1" applyFill="1" applyBorder="1" applyAlignment="1">
      <alignment horizontal="center" vertical="center" wrapText="1" readingOrder="1"/>
    </xf>
    <xf numFmtId="49" fontId="5" fillId="0" borderId="20" xfId="0" applyNumberFormat="1" applyFont="1" applyBorder="1" applyAlignment="1">
      <alignment vertical="center" wrapText="1"/>
    </xf>
    <xf numFmtId="49" fontId="5" fillId="0" borderId="21" xfId="0" applyNumberFormat="1" applyFont="1" applyBorder="1" applyAlignment="1">
      <alignment vertical="center" wrapText="1"/>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center" vertical="center"/>
    </xf>
    <xf numFmtId="49" fontId="5" fillId="34" borderId="10" xfId="0" applyNumberFormat="1" applyFont="1" applyFill="1" applyBorder="1" applyAlignment="1" applyProtection="1">
      <alignment horizontal="center" wrapText="1"/>
      <protection locked="0"/>
    </xf>
    <xf numFmtId="49" fontId="5" fillId="34" borderId="10" xfId="0" applyNumberFormat="1" applyFont="1" applyFill="1" applyBorder="1" applyAlignment="1" applyProtection="1">
      <alignment horizontal="left" wrapText="1"/>
      <protection locked="0"/>
    </xf>
    <xf numFmtId="172" fontId="5" fillId="34" borderId="10" xfId="42" applyNumberFormat="1" applyFont="1" applyFill="1" applyBorder="1" applyAlignment="1" applyProtection="1">
      <alignment horizontal="center" wrapText="1"/>
      <protection locked="0"/>
    </xf>
    <xf numFmtId="49" fontId="5" fillId="34" borderId="10" xfId="0" applyNumberFormat="1" applyFont="1" applyFill="1" applyBorder="1" applyAlignment="1" applyProtection="1">
      <alignment horizontal="center"/>
      <protection locked="0"/>
    </xf>
    <xf numFmtId="49" fontId="5" fillId="34" borderId="10" xfId="0" applyNumberFormat="1" applyFont="1" applyFill="1" applyBorder="1" applyAlignment="1" applyProtection="1">
      <alignment horizontal="center" vertical="center" wrapText="1"/>
      <protection locked="0"/>
    </xf>
    <xf numFmtId="0" fontId="20" fillId="34" borderId="10" xfId="0" applyFont="1" applyFill="1" applyBorder="1" applyAlignment="1">
      <alignment/>
    </xf>
    <xf numFmtId="49" fontId="5" fillId="0" borderId="10" xfId="0" applyNumberFormat="1" applyFont="1" applyBorder="1" applyAlignment="1" applyProtection="1">
      <alignment horizontal="center"/>
      <protection locked="0"/>
    </xf>
    <xf numFmtId="49" fontId="20" fillId="33" borderId="10" xfId="0" applyNumberFormat="1" applyFont="1" applyFill="1" applyBorder="1" applyAlignment="1" applyProtection="1">
      <alignment horizontal="left"/>
      <protection locked="0"/>
    </xf>
    <xf numFmtId="0" fontId="20" fillId="0" borderId="10" xfId="0" applyFont="1" applyBorder="1" applyAlignment="1">
      <alignment/>
    </xf>
    <xf numFmtId="49" fontId="5" fillId="34" borderId="10" xfId="0" applyNumberFormat="1" applyFont="1" applyFill="1" applyBorder="1" applyAlignment="1" applyProtection="1">
      <alignment horizontal="left"/>
      <protection locked="0"/>
    </xf>
    <xf numFmtId="49" fontId="5" fillId="34" borderId="10" xfId="0" applyNumberFormat="1" applyFont="1" applyFill="1" applyBorder="1" applyAlignment="1" applyProtection="1">
      <alignment horizontal="center" vertical="center" wrapText="1"/>
      <protection/>
    </xf>
    <xf numFmtId="49" fontId="20" fillId="34" borderId="10" xfId="0" applyNumberFormat="1" applyFont="1" applyFill="1" applyBorder="1" applyAlignment="1" applyProtection="1">
      <alignment horizontal="center"/>
      <protection locked="0"/>
    </xf>
    <xf numFmtId="172" fontId="5" fillId="33" borderId="21" xfId="42" applyNumberFormat="1" applyFont="1" applyFill="1" applyBorder="1" applyAlignment="1" applyProtection="1">
      <alignment horizontal="center" wrapText="1"/>
      <protection locked="0"/>
    </xf>
    <xf numFmtId="0" fontId="20" fillId="0" borderId="10" xfId="0" applyFont="1" applyBorder="1" applyAlignment="1">
      <alignment horizontal="center"/>
    </xf>
    <xf numFmtId="0" fontId="20" fillId="34" borderId="10" xfId="0" applyFont="1" applyFill="1" applyBorder="1" applyAlignment="1">
      <alignment horizontal="center"/>
    </xf>
    <xf numFmtId="172" fontId="20" fillId="0" borderId="10" xfId="0" applyNumberFormat="1" applyFont="1" applyBorder="1" applyAlignment="1">
      <alignment/>
    </xf>
    <xf numFmtId="172" fontId="20" fillId="33" borderId="18" xfId="42" applyNumberFormat="1" applyFont="1" applyFill="1" applyBorder="1" applyAlignment="1" applyProtection="1">
      <alignment horizontal="center"/>
      <protection locked="0"/>
    </xf>
    <xf numFmtId="0" fontId="20" fillId="0" borderId="10" xfId="0" applyFont="1" applyBorder="1" applyAlignment="1">
      <alignment horizontal="center" wrapText="1"/>
    </xf>
    <xf numFmtId="0" fontId="5" fillId="40" borderId="10" xfId="0" applyFont="1" applyFill="1" applyBorder="1" applyAlignment="1" applyProtection="1">
      <alignment wrapText="1"/>
      <protection locked="0"/>
    </xf>
    <xf numFmtId="0" fontId="20" fillId="0" borderId="10" xfId="0" applyFont="1" applyBorder="1" applyAlignment="1" applyProtection="1">
      <alignment wrapText="1"/>
      <protection locked="0"/>
    </xf>
    <xf numFmtId="0" fontId="37" fillId="0" borderId="10" xfId="0" applyFont="1" applyFill="1" applyBorder="1" applyAlignment="1" applyProtection="1">
      <alignment wrapText="1"/>
      <protection locked="0"/>
    </xf>
    <xf numFmtId="0" fontId="20" fillId="0" borderId="10" xfId="0" applyFont="1" applyFill="1" applyBorder="1" applyAlignment="1" applyProtection="1">
      <alignment wrapText="1"/>
      <protection locked="0"/>
    </xf>
    <xf numFmtId="0" fontId="5" fillId="0" borderId="10" xfId="0" applyFont="1" applyBorder="1" applyAlignment="1" applyProtection="1">
      <alignment wrapText="1"/>
      <protection locked="0"/>
    </xf>
    <xf numFmtId="172" fontId="5" fillId="40" borderId="10" xfId="42" applyNumberFormat="1" applyFont="1" applyFill="1" applyBorder="1" applyAlignment="1" applyProtection="1">
      <alignment horizontal="center"/>
      <protection locked="0"/>
    </xf>
    <xf numFmtId="0" fontId="20" fillId="0" borderId="10" xfId="0" applyFont="1" applyFill="1" applyBorder="1" applyAlignment="1">
      <alignment/>
    </xf>
    <xf numFmtId="172" fontId="20" fillId="40" borderId="10" xfId="0" applyNumberFormat="1" applyFont="1" applyFill="1" applyBorder="1" applyAlignment="1">
      <alignment/>
    </xf>
    <xf numFmtId="172" fontId="20" fillId="0" borderId="10" xfId="0" applyNumberFormat="1" applyFont="1" applyFill="1" applyBorder="1" applyAlignment="1">
      <alignment/>
    </xf>
    <xf numFmtId="172" fontId="20" fillId="33" borderId="10" xfId="42" applyNumberFormat="1" applyFont="1" applyFill="1" applyBorder="1" applyAlignment="1" applyProtection="1">
      <alignment horizontal="center"/>
      <protection locked="0"/>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33" fillId="0" borderId="10" xfId="0" applyFont="1" applyBorder="1" applyAlignment="1">
      <alignment horizontal="center"/>
    </xf>
    <xf numFmtId="0" fontId="33" fillId="0" borderId="17" xfId="0" applyFont="1" applyBorder="1" applyAlignment="1">
      <alignment horizontal="center" vertical="center" wrapText="1"/>
    </xf>
    <xf numFmtId="172" fontId="33" fillId="33" borderId="10" xfId="42" applyNumberFormat="1" applyFont="1" applyFill="1" applyBorder="1" applyAlignment="1" applyProtection="1">
      <alignment horizontal="center"/>
      <protection locked="0"/>
    </xf>
    <xf numFmtId="0" fontId="26" fillId="43" borderId="10" xfId="0" applyFont="1" applyFill="1" applyBorder="1" applyAlignment="1" applyProtection="1">
      <alignment horizontal="center"/>
      <protection locked="0"/>
    </xf>
    <xf numFmtId="0" fontId="26" fillId="43" borderId="10" xfId="0" applyFont="1" applyFill="1" applyBorder="1" applyAlignment="1" applyProtection="1">
      <alignment horizontal="left"/>
      <protection locked="0"/>
    </xf>
    <xf numFmtId="0" fontId="3" fillId="43" borderId="10" xfId="0" applyFont="1" applyFill="1" applyBorder="1" applyAlignment="1">
      <alignment/>
    </xf>
    <xf numFmtId="0" fontId="26" fillId="43" borderId="18" xfId="0" applyFont="1" applyFill="1" applyBorder="1" applyAlignment="1" applyProtection="1">
      <alignment horizontal="center"/>
      <protection locked="0"/>
    </xf>
    <xf numFmtId="172" fontId="33" fillId="43" borderId="10" xfId="42" applyNumberFormat="1" applyFont="1" applyFill="1" applyBorder="1" applyAlignment="1" applyProtection="1">
      <alignment horizontal="center"/>
      <protection locked="0"/>
    </xf>
    <xf numFmtId="49" fontId="3" fillId="33" borderId="10" xfId="0" applyNumberFormat="1" applyFont="1" applyFill="1" applyBorder="1" applyAlignment="1">
      <alignment horizontal="left" vertical="center" wrapText="1"/>
    </xf>
    <xf numFmtId="0" fontId="20" fillId="0" borderId="10" xfId="0" applyFont="1" applyBorder="1" applyAlignment="1">
      <alignment horizontal="center" vertical="center" wrapText="1"/>
    </xf>
    <xf numFmtId="0" fontId="20" fillId="39" borderId="10" xfId="0" applyFont="1" applyFill="1" applyBorder="1" applyAlignment="1" applyProtection="1">
      <alignment horizontal="center" vertical="center" wrapText="1"/>
      <protection locked="0"/>
    </xf>
    <xf numFmtId="49" fontId="5" fillId="39"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55" fillId="0" borderId="0" xfId="0" applyNumberFormat="1" applyFont="1" applyFill="1" applyBorder="1" applyAlignment="1" applyProtection="1">
      <alignment wrapText="1"/>
      <protection/>
    </xf>
    <xf numFmtId="49" fontId="55" fillId="0" borderId="0" xfId="0" applyNumberFormat="1" applyFont="1" applyFill="1" applyAlignment="1" applyProtection="1">
      <alignment horizontal="center"/>
      <protection/>
    </xf>
    <xf numFmtId="49" fontId="55" fillId="0" borderId="0" xfId="0" applyNumberFormat="1" applyFont="1" applyFill="1" applyBorder="1" applyAlignment="1" applyProtection="1">
      <alignment/>
      <protection/>
    </xf>
    <xf numFmtId="49" fontId="55" fillId="0" borderId="0" xfId="0" applyNumberFormat="1" applyFont="1" applyFill="1" applyAlignment="1" applyProtection="1">
      <alignment/>
      <protection/>
    </xf>
    <xf numFmtId="49" fontId="56" fillId="0" borderId="0" xfId="0" applyNumberFormat="1" applyFont="1" applyFill="1" applyAlignment="1" applyProtection="1">
      <alignment/>
      <protection/>
    </xf>
    <xf numFmtId="49" fontId="55" fillId="0" borderId="0" xfId="0" applyNumberFormat="1" applyFont="1" applyFill="1" applyAlignment="1" applyProtection="1">
      <alignment/>
      <protection/>
    </xf>
    <xf numFmtId="49" fontId="55" fillId="0" borderId="0" xfId="0" applyNumberFormat="1" applyFont="1" applyFill="1" applyAlignment="1" applyProtection="1">
      <alignment wrapText="1"/>
      <protection/>
    </xf>
    <xf numFmtId="49" fontId="6"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center" vertical="center" wrapText="1"/>
      <protection/>
    </xf>
    <xf numFmtId="172" fontId="3" fillId="35" borderId="10" xfId="42" applyNumberFormat="1" applyFont="1" applyFill="1" applyBorder="1" applyAlignment="1" applyProtection="1">
      <alignment horizontal="center" vertical="center"/>
      <protection/>
    </xf>
    <xf numFmtId="172" fontId="3" fillId="0" borderId="10" xfId="42" applyNumberFormat="1" applyFont="1" applyBorder="1" applyAlignment="1">
      <alignment horizontal="center" vertical="center"/>
    </xf>
    <xf numFmtId="172" fontId="3" fillId="44" borderId="10" xfId="42" applyNumberFormat="1" applyFont="1" applyFill="1" applyBorder="1" applyAlignment="1">
      <alignment horizontal="center" vertical="center"/>
    </xf>
    <xf numFmtId="10" fontId="3" fillId="35" borderId="10" xfId="61" applyNumberFormat="1" applyFont="1" applyFill="1" applyBorder="1" applyAlignment="1" applyProtection="1">
      <alignment horizontal="center" vertical="center"/>
      <protection locked="0"/>
    </xf>
    <xf numFmtId="49" fontId="3" fillId="33" borderId="10" xfId="0" applyNumberFormat="1" applyFont="1" applyFill="1" applyBorder="1" applyAlignment="1" applyProtection="1">
      <alignment horizontal="left" vertical="center" wrapText="1"/>
      <protection/>
    </xf>
    <xf numFmtId="49" fontId="3" fillId="33" borderId="10"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vertical="center"/>
      <protection/>
    </xf>
    <xf numFmtId="172" fontId="3" fillId="44" borderId="10" xfId="42" applyNumberFormat="1" applyFont="1" applyFill="1" applyBorder="1" applyAlignment="1" applyProtection="1">
      <alignment horizontal="center" vertical="center"/>
      <protection/>
    </xf>
    <xf numFmtId="49" fontId="55" fillId="0" borderId="14" xfId="0" applyNumberFormat="1" applyFont="1" applyFill="1" applyBorder="1" applyAlignment="1" applyProtection="1">
      <alignment wrapText="1"/>
      <protection/>
    </xf>
    <xf numFmtId="49" fontId="55" fillId="0" borderId="0" xfId="0" applyNumberFormat="1" applyFont="1" applyFill="1" applyBorder="1" applyAlignment="1" applyProtection="1">
      <alignment/>
      <protection/>
    </xf>
    <xf numFmtId="49" fontId="5" fillId="33" borderId="10"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protection/>
    </xf>
    <xf numFmtId="172" fontId="3" fillId="44" borderId="14" xfId="42" applyNumberFormat="1" applyFont="1" applyFill="1" applyBorder="1" applyAlignment="1" applyProtection="1">
      <alignment horizontal="center" vertical="center"/>
      <protection/>
    </xf>
    <xf numFmtId="172" fontId="44" fillId="34" borderId="0" xfId="42" applyNumberFormat="1" applyFont="1" applyFill="1" applyBorder="1" applyAlignment="1" applyProtection="1">
      <alignment horizontal="center" vertical="center"/>
      <protection/>
    </xf>
    <xf numFmtId="49" fontId="0" fillId="0" borderId="0" xfId="0" applyNumberFormat="1" applyFont="1" applyFill="1" applyAlignment="1">
      <alignment/>
    </xf>
    <xf numFmtId="172" fontId="2" fillId="0" borderId="0" xfId="42" applyNumberFormat="1" applyFont="1" applyAlignment="1">
      <alignment/>
    </xf>
    <xf numFmtId="49" fontId="0" fillId="0" borderId="0" xfId="0" applyNumberFormat="1" applyFont="1" applyAlignment="1">
      <alignment/>
    </xf>
    <xf numFmtId="172" fontId="2" fillId="0" borderId="0" xfId="42"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Border="1" applyAlignment="1">
      <alignment/>
    </xf>
    <xf numFmtId="172" fontId="2" fillId="0" borderId="0" xfId="42" applyNumberFormat="1" applyFont="1" applyAlignment="1">
      <alignment/>
    </xf>
    <xf numFmtId="0" fontId="0" fillId="0" borderId="0" xfId="0" applyFont="1" applyAlignment="1">
      <alignment/>
    </xf>
    <xf numFmtId="172" fontId="54" fillId="0" borderId="0" xfId="42" applyNumberFormat="1" applyFont="1" applyFill="1" applyAlignment="1">
      <alignment horizontal="center"/>
    </xf>
    <xf numFmtId="172" fontId="54" fillId="0" borderId="0" xfId="42" applyNumberFormat="1" applyFont="1" applyFill="1" applyAlignment="1">
      <alignment/>
    </xf>
    <xf numFmtId="49" fontId="55" fillId="0" borderId="0" xfId="0" applyNumberFormat="1" applyFont="1" applyFill="1" applyBorder="1" applyAlignment="1">
      <alignment/>
    </xf>
    <xf numFmtId="172" fontId="54" fillId="0" borderId="0" xfId="42" applyNumberFormat="1" applyFont="1" applyAlignment="1">
      <alignment horizontal="center"/>
    </xf>
    <xf numFmtId="172" fontId="54" fillId="0" borderId="0" xfId="42" applyNumberFormat="1" applyFont="1" applyAlignment="1">
      <alignment/>
    </xf>
    <xf numFmtId="49" fontId="55" fillId="0" borderId="0" xfId="0" applyNumberFormat="1" applyFont="1" applyAlignment="1">
      <alignment/>
    </xf>
    <xf numFmtId="0" fontId="58" fillId="0" borderId="0" xfId="0" applyFont="1" applyAlignment="1">
      <alignment/>
    </xf>
    <xf numFmtId="172" fontId="54" fillId="0" borderId="0" xfId="42" applyNumberFormat="1" applyFont="1" applyAlignment="1">
      <alignment/>
    </xf>
    <xf numFmtId="0" fontId="55" fillId="0" borderId="0" xfId="0" applyFont="1" applyAlignment="1">
      <alignment/>
    </xf>
    <xf numFmtId="49" fontId="54" fillId="0" borderId="0" xfId="0" applyNumberFormat="1" applyFont="1" applyFill="1" applyAlignment="1" applyProtection="1">
      <alignment horizontal="center"/>
      <protection locked="0"/>
    </xf>
    <xf numFmtId="49" fontId="20" fillId="33" borderId="10" xfId="0" applyNumberFormat="1" applyFont="1" applyFill="1" applyBorder="1" applyAlignment="1">
      <alignment horizontal="left" vertical="center"/>
    </xf>
    <xf numFmtId="49" fontId="20" fillId="39" borderId="10" xfId="0" applyNumberFormat="1" applyFont="1" applyFill="1" applyBorder="1" applyAlignment="1">
      <alignment horizontal="center" vertical="center"/>
    </xf>
    <xf numFmtId="0" fontId="20" fillId="39" borderId="10" xfId="0" applyFont="1" applyFill="1" applyBorder="1" applyAlignment="1">
      <alignment vertical="center"/>
    </xf>
    <xf numFmtId="0" fontId="20" fillId="39" borderId="0" xfId="0" applyFont="1" applyFill="1" applyAlignment="1">
      <alignment vertical="center"/>
    </xf>
    <xf numFmtId="49" fontId="20" fillId="0" borderId="0" xfId="0" applyNumberFormat="1" applyFont="1" applyBorder="1" applyAlignment="1">
      <alignment horizontal="center" vertical="center"/>
    </xf>
    <xf numFmtId="49" fontId="20" fillId="33" borderId="0" xfId="0" applyNumberFormat="1" applyFont="1" applyFill="1" applyBorder="1" applyAlignment="1">
      <alignment horizontal="left" vertical="center"/>
    </xf>
    <xf numFmtId="0" fontId="20" fillId="0" borderId="0" xfId="0" applyFont="1" applyBorder="1" applyAlignment="1">
      <alignment vertical="center"/>
    </xf>
    <xf numFmtId="49" fontId="3" fillId="44" borderId="14" xfId="0" applyNumberFormat="1" applyFont="1" applyFill="1" applyBorder="1" applyAlignment="1" applyProtection="1">
      <alignment vertical="center"/>
      <protection/>
    </xf>
    <xf numFmtId="172" fontId="3" fillId="44" borderId="14" xfId="42" applyNumberFormat="1" applyFont="1" applyFill="1" applyBorder="1" applyAlignment="1">
      <alignment/>
    </xf>
    <xf numFmtId="172" fontId="3" fillId="44" borderId="14" xfId="42" applyNumberFormat="1" applyFont="1" applyFill="1" applyBorder="1" applyAlignment="1" applyProtection="1">
      <alignment horizontal="center" vertical="center"/>
      <protection locked="0"/>
    </xf>
    <xf numFmtId="172" fontId="3" fillId="44" borderId="0" xfId="42" applyNumberFormat="1" applyFont="1" applyFill="1" applyBorder="1" applyAlignment="1" applyProtection="1">
      <alignment horizontal="center" vertical="center"/>
      <protection/>
    </xf>
    <xf numFmtId="172" fontId="3" fillId="44" borderId="0" xfId="42" applyNumberFormat="1" applyFont="1" applyFill="1" applyBorder="1" applyAlignment="1">
      <alignment/>
    </xf>
    <xf numFmtId="10" fontId="3" fillId="44" borderId="14" xfId="61" applyNumberFormat="1" applyFont="1" applyFill="1" applyBorder="1" applyAlignment="1" applyProtection="1">
      <alignment horizontal="center" vertical="center"/>
      <protection locked="0"/>
    </xf>
    <xf numFmtId="0" fontId="20" fillId="33" borderId="10" xfId="0" applyFont="1" applyFill="1" applyBorder="1" applyAlignment="1">
      <alignment horizontal="center" vertical="center"/>
    </xf>
    <xf numFmtId="49" fontId="5" fillId="41" borderId="10" xfId="0" applyNumberFormat="1" applyFont="1" applyFill="1" applyBorder="1" applyAlignment="1" applyProtection="1">
      <alignment horizontal="left" vertical="center" wrapText="1"/>
      <protection/>
    </xf>
    <xf numFmtId="49" fontId="5" fillId="41" borderId="10"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left" vertical="center"/>
      <protection locked="0"/>
    </xf>
    <xf numFmtId="49" fontId="20" fillId="33" borderId="10" xfId="0" applyNumberFormat="1" applyFont="1" applyFill="1" applyBorder="1" applyAlignment="1" applyProtection="1">
      <alignment horizontal="left" vertical="center"/>
      <protection locked="0"/>
    </xf>
    <xf numFmtId="0" fontId="8" fillId="41" borderId="10" xfId="0" applyFont="1" applyFill="1" applyBorder="1" applyAlignment="1">
      <alignment horizontal="right" vertical="center"/>
    </xf>
    <xf numFmtId="172" fontId="20" fillId="0" borderId="10" xfId="42" applyNumberFormat="1" applyFont="1" applyBorder="1" applyAlignment="1">
      <alignment/>
    </xf>
    <xf numFmtId="172" fontId="20" fillId="0" borderId="10" xfId="42" applyNumberFormat="1" applyFont="1" applyFill="1" applyBorder="1" applyAlignment="1" applyProtection="1">
      <alignment horizontal="center" vertical="center"/>
      <protection locked="0"/>
    </xf>
    <xf numFmtId="172" fontId="20" fillId="33" borderId="10" xfId="42" applyNumberFormat="1" applyFont="1" applyFill="1" applyBorder="1" applyAlignment="1" applyProtection="1">
      <alignment horizontal="center" vertical="center"/>
      <protection locked="0"/>
    </xf>
    <xf numFmtId="172" fontId="20" fillId="0" borderId="10" xfId="44" applyNumberFormat="1" applyFont="1" applyBorder="1" applyAlignment="1">
      <alignment/>
    </xf>
    <xf numFmtId="172" fontId="20" fillId="44" borderId="10" xfId="42" applyNumberFormat="1" applyFont="1" applyFill="1" applyBorder="1" applyAlignment="1">
      <alignment/>
    </xf>
    <xf numFmtId="172" fontId="59" fillId="33" borderId="10" xfId="44" applyNumberFormat="1" applyFont="1" applyFill="1" applyBorder="1" applyAlignment="1" applyProtection="1">
      <alignment horizontal="center" vertical="center"/>
      <protection locked="0"/>
    </xf>
    <xf numFmtId="172" fontId="20" fillId="44" borderId="10" xfId="44" applyNumberFormat="1" applyFont="1" applyFill="1" applyBorder="1" applyAlignment="1">
      <alignment/>
    </xf>
    <xf numFmtId="0" fontId="20" fillId="0" borderId="10" xfId="0" applyFont="1" applyBorder="1" applyAlignment="1">
      <alignment/>
    </xf>
    <xf numFmtId="0" fontId="6" fillId="39" borderId="10" xfId="0" applyFont="1" applyFill="1" applyBorder="1" applyAlignment="1">
      <alignment/>
    </xf>
    <xf numFmtId="49" fontId="2" fillId="0" borderId="0" xfId="0" applyNumberFormat="1" applyFont="1" applyAlignment="1" applyProtection="1">
      <alignment/>
      <protection locked="0"/>
    </xf>
    <xf numFmtId="172" fontId="8" fillId="35" borderId="10" xfId="42" applyNumberFormat="1" applyFont="1" applyFill="1" applyBorder="1" applyAlignment="1" applyProtection="1">
      <alignment horizontal="center" vertical="center"/>
      <protection/>
    </xf>
    <xf numFmtId="10" fontId="8" fillId="35" borderId="10" xfId="61"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top" wrapText="1"/>
      <protection locked="0"/>
    </xf>
    <xf numFmtId="0" fontId="0" fillId="0" borderId="14"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7"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0" fontId="2" fillId="0" borderId="0" xfId="0" applyFont="1" applyAlignment="1">
      <alignment horizontal="center" vertical="center" wrapText="1"/>
    </xf>
    <xf numFmtId="49" fontId="8" fillId="0" borderId="10"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172"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48" fillId="0" borderId="14" xfId="42" applyNumberFormat="1" applyFont="1" applyFill="1" applyBorder="1" applyAlignment="1" applyProtection="1">
      <alignment horizontal="center" vertical="center" wrapText="1"/>
      <protection locked="0"/>
    </xf>
    <xf numFmtId="43" fontId="48" fillId="0" borderId="14" xfId="42" applyFont="1" applyFill="1" applyBorder="1" applyAlignment="1" applyProtection="1">
      <alignment horizontal="center" vertical="center" wrapText="1"/>
      <protection locked="0"/>
    </xf>
    <xf numFmtId="0" fontId="9" fillId="0" borderId="0" xfId="0" applyFont="1" applyAlignment="1">
      <alignment horizontal="center" wrapText="1"/>
    </xf>
    <xf numFmtId="43" fontId="9" fillId="0" borderId="0" xfId="42" applyFont="1" applyFill="1" applyAlignment="1" applyProtection="1">
      <alignment horizontal="center" wrapText="1"/>
      <protection locked="0"/>
    </xf>
    <xf numFmtId="14" fontId="48" fillId="0" borderId="14" xfId="42" applyNumberFormat="1" applyFont="1" applyFill="1" applyBorder="1" applyAlignment="1" applyProtection="1">
      <alignment horizontal="center" wrapText="1"/>
      <protection locked="0"/>
    </xf>
    <xf numFmtId="43" fontId="48" fillId="0" borderId="14" xfId="42" applyFont="1" applyFill="1" applyBorder="1" applyAlignment="1" applyProtection="1">
      <alignment horizont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wrapText="1"/>
      <protection locked="0"/>
    </xf>
    <xf numFmtId="0" fontId="8" fillId="33" borderId="22" xfId="0" applyNumberFormat="1" applyFont="1" applyFill="1" applyBorder="1" applyAlignment="1" applyProtection="1">
      <alignment horizontal="center" vertical="center" wrapText="1"/>
      <protection locked="0"/>
    </xf>
    <xf numFmtId="0" fontId="8" fillId="33" borderId="18"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22" xfId="0" applyNumberFormat="1" applyFont="1" applyFill="1" applyBorder="1" applyAlignment="1" applyProtection="1">
      <alignment horizontal="center" vertical="center" wrapText="1"/>
      <protection locked="0"/>
    </xf>
    <xf numFmtId="1" fontId="8" fillId="33" borderId="16" xfId="0" applyNumberFormat="1" applyFont="1" applyFill="1" applyBorder="1" applyAlignment="1" applyProtection="1">
      <alignment horizontal="center" vertical="center" wrapText="1"/>
      <protection locked="0"/>
    </xf>
    <xf numFmtId="1" fontId="8" fillId="33" borderId="23"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43" fontId="60" fillId="0" borderId="0" xfId="42" applyFont="1" applyFill="1" applyBorder="1" applyAlignment="1" applyProtection="1">
      <alignment horizontal="left" vertical="top" wrapText="1"/>
      <protection locked="0"/>
    </xf>
    <xf numFmtId="49" fontId="15" fillId="0" borderId="13" xfId="0" applyNumberFormat="1" applyFont="1" applyFill="1" applyBorder="1" applyAlignment="1" applyProtection="1">
      <alignment horizontal="right"/>
      <protection locked="0"/>
    </xf>
    <xf numFmtId="49" fontId="0" fillId="0" borderId="0" xfId="0" applyNumberFormat="1" applyFill="1" applyAlignment="1" applyProtection="1">
      <alignment horizontal="left" vertical="top" wrapText="1"/>
      <protection locked="0"/>
    </xf>
    <xf numFmtId="49" fontId="12" fillId="0" borderId="13" xfId="0" applyNumberFormat="1" applyFont="1" applyBorder="1" applyAlignment="1" applyProtection="1">
      <alignment horizontal="center" vertical="center" wrapText="1"/>
      <protection/>
    </xf>
    <xf numFmtId="49" fontId="12" fillId="0" borderId="13"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3" fillId="0" borderId="14" xfId="0" applyNumberFormat="1" applyFont="1" applyBorder="1" applyAlignment="1" applyProtection="1">
      <alignment horizontal="justify" vertical="center" wrapText="1"/>
      <protection/>
    </xf>
    <xf numFmtId="43" fontId="13" fillId="0" borderId="0" xfId="42" applyFont="1" applyFill="1" applyBorder="1" applyAlignment="1">
      <alignment horizontal="left" vertical="top" wrapText="1"/>
    </xf>
    <xf numFmtId="0" fontId="54" fillId="0" borderId="0" xfId="0" applyFont="1" applyAlignment="1">
      <alignment horizontal="center" vertical="top" wrapText="1"/>
    </xf>
    <xf numFmtId="0" fontId="5" fillId="33" borderId="12"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7"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172" fontId="5" fillId="0" borderId="12" xfId="42" applyNumberFormat="1" applyFont="1" applyBorder="1" applyAlignment="1">
      <alignment horizontal="center" vertical="center" wrapText="1"/>
    </xf>
    <xf numFmtId="172" fontId="5" fillId="0" borderId="22" xfId="42" applyNumberFormat="1" applyFont="1" applyBorder="1" applyAlignment="1">
      <alignment horizontal="center" vertical="center" wrapText="1"/>
    </xf>
    <xf numFmtId="172" fontId="5" fillId="0" borderId="18" xfId="42" applyNumberFormat="1" applyFont="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13" fillId="0" borderId="0" xfId="0" applyNumberFormat="1" applyFont="1" applyFill="1" applyAlignment="1">
      <alignment horizontal="left" vertical="top" wrapText="1"/>
    </xf>
    <xf numFmtId="49" fontId="15" fillId="0" borderId="13" xfId="0" applyNumberFormat="1" applyFont="1" applyFill="1" applyBorder="1" applyAlignment="1">
      <alignment horizontal="right"/>
    </xf>
    <xf numFmtId="1" fontId="5" fillId="33" borderId="12" xfId="0" applyNumberFormat="1" applyFont="1" applyFill="1" applyBorder="1" applyAlignment="1" applyProtection="1">
      <alignment horizontal="center" vertical="center" wrapText="1"/>
      <protection/>
    </xf>
    <xf numFmtId="1" fontId="5" fillId="33" borderId="22" xfId="0" applyNumberFormat="1" applyFont="1" applyFill="1" applyBorder="1" applyAlignment="1" applyProtection="1">
      <alignment horizontal="center" vertical="center" wrapText="1"/>
      <protection/>
    </xf>
    <xf numFmtId="1" fontId="5" fillId="33" borderId="18"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22"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49" fontId="5" fillId="33" borderId="19" xfId="0" applyNumberFormat="1" applyFont="1" applyFill="1" applyBorder="1" applyAlignment="1" applyProtection="1">
      <alignment horizontal="center" vertical="center" wrapText="1"/>
      <protection/>
    </xf>
    <xf numFmtId="14" fontId="57" fillId="0" borderId="14" xfId="42" applyNumberFormat="1" applyFont="1" applyFill="1" applyBorder="1" applyAlignment="1" applyProtection="1">
      <alignment horizontal="center" wrapText="1"/>
      <protection/>
    </xf>
    <xf numFmtId="43" fontId="57" fillId="0" borderId="14" xfId="42" applyFont="1" applyFill="1" applyBorder="1" applyAlignment="1" applyProtection="1">
      <alignment horizontal="center" wrapText="1"/>
      <protection/>
    </xf>
    <xf numFmtId="14" fontId="57" fillId="0" borderId="14" xfId="42" applyNumberFormat="1" applyFont="1" applyFill="1" applyBorder="1" applyAlignment="1" applyProtection="1">
      <alignment horizontal="center" vertical="center" wrapText="1"/>
      <protection/>
    </xf>
    <xf numFmtId="43" fontId="57" fillId="0" borderId="14" xfId="42" applyFont="1" applyFill="1" applyBorder="1" applyAlignment="1" applyProtection="1">
      <alignment horizontal="center" vertical="center" wrapText="1"/>
      <protection/>
    </xf>
    <xf numFmtId="49" fontId="54" fillId="0" borderId="0" xfId="0" applyNumberFormat="1" applyFont="1" applyFill="1" applyBorder="1" applyAlignment="1" applyProtection="1">
      <alignment horizontal="center" wrapText="1"/>
      <protection/>
    </xf>
    <xf numFmtId="49" fontId="55" fillId="0" borderId="0" xfId="0" applyNumberFormat="1" applyFont="1" applyFill="1" applyBorder="1" applyAlignment="1" applyProtection="1">
      <alignment horizontal="center" wrapText="1"/>
      <protection/>
    </xf>
    <xf numFmtId="0" fontId="54" fillId="0" borderId="0" xfId="0" applyFont="1" applyAlignment="1" applyProtection="1">
      <alignment horizontal="center" wrapText="1"/>
      <protection/>
    </xf>
    <xf numFmtId="172" fontId="54" fillId="0" borderId="0" xfId="42" applyNumberFormat="1" applyFont="1" applyFill="1" applyAlignment="1" applyProtection="1">
      <alignment horizontal="center" wrapText="1"/>
      <protection/>
    </xf>
    <xf numFmtId="43" fontId="54" fillId="0" borderId="0" xfId="42" applyFont="1" applyFill="1" applyAlignment="1" applyProtection="1">
      <alignment horizontal="center" wrapText="1"/>
      <protection/>
    </xf>
    <xf numFmtId="49" fontId="0" fillId="0" borderId="0" xfId="0" applyNumberFormat="1" applyFill="1" applyAlignment="1">
      <alignment horizontal="left" vertical="top" wrapText="1"/>
    </xf>
    <xf numFmtId="49" fontId="11" fillId="33" borderId="12"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0" fontId="11" fillId="33" borderId="2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49" fontId="10" fillId="0" borderId="14"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9" fillId="0" borderId="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33" borderId="11"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33" borderId="22"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22"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19" xfId="0" applyNumberFormat="1" applyFont="1" applyFill="1" applyBorder="1" applyAlignment="1">
      <alignment horizontal="center" vertical="center"/>
    </xf>
    <xf numFmtId="1" fontId="11" fillId="33" borderId="17"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right"/>
    </xf>
    <xf numFmtId="49" fontId="11" fillId="33" borderId="10" xfId="0" applyNumberFormat="1" applyFont="1" applyFill="1" applyBorder="1" applyAlignment="1" applyProtection="1">
      <alignment horizontal="center" vertical="center" wrapText="1"/>
      <protection/>
    </xf>
    <xf numFmtId="49" fontId="12"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0" fillId="0" borderId="0" xfId="0" applyNumberFormat="1" applyFont="1" applyFill="1" applyBorder="1" applyAlignment="1">
      <alignment horizontal="left" vertical="center" wrapText="1"/>
    </xf>
    <xf numFmtId="49" fontId="6" fillId="33"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1" fontId="6" fillId="33" borderId="12" xfId="0" applyNumberFormat="1" applyFont="1" applyFill="1" applyBorder="1" applyAlignment="1" applyProtection="1">
      <alignment horizontal="center" vertical="center" wrapText="1"/>
      <protection/>
    </xf>
    <xf numFmtId="1" fontId="6" fillId="33" borderId="22" xfId="0" applyNumberFormat="1" applyFont="1" applyFill="1" applyBorder="1" applyAlignment="1" applyProtection="1">
      <alignment horizontal="center" vertical="center" wrapText="1"/>
      <protection/>
    </xf>
    <xf numFmtId="1" fontId="6" fillId="33" borderId="18" xfId="0" applyNumberFormat="1" applyFont="1" applyFill="1" applyBorder="1" applyAlignment="1" applyProtection="1">
      <alignment horizontal="center" vertical="center" wrapText="1"/>
      <protection/>
    </xf>
    <xf numFmtId="49" fontId="15" fillId="0" borderId="13" xfId="0" applyNumberFormat="1" applyFont="1" applyFill="1" applyBorder="1" applyAlignment="1" applyProtection="1">
      <alignment horizontal="right"/>
      <protection/>
    </xf>
    <xf numFmtId="49" fontId="6" fillId="33" borderId="12" xfId="0" applyNumberFormat="1" applyFont="1" applyFill="1" applyBorder="1" applyAlignment="1" applyProtection="1">
      <alignment horizontal="center" vertical="center" wrapText="1"/>
      <protection/>
    </xf>
    <xf numFmtId="49" fontId="6" fillId="33" borderId="22" xfId="0" applyNumberFormat="1" applyFont="1" applyFill="1" applyBorder="1" applyAlignment="1" applyProtection="1">
      <alignment horizontal="center" vertical="center" wrapText="1"/>
      <protection/>
    </xf>
    <xf numFmtId="49" fontId="6" fillId="33" borderId="11" xfId="0" applyNumberFormat="1" applyFont="1" applyFill="1" applyBorder="1" applyAlignment="1" applyProtection="1">
      <alignment horizontal="center" vertical="center" wrapText="1"/>
      <protection/>
    </xf>
    <xf numFmtId="49" fontId="6" fillId="33" borderId="19"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0" fillId="0" borderId="0" xfId="42" applyNumberFormat="1" applyFont="1" applyFill="1" applyBorder="1" applyAlignment="1">
      <alignment horizontal="left" vertical="top" wrapText="1"/>
    </xf>
    <xf numFmtId="49" fontId="6" fillId="33" borderId="17" xfId="0" applyNumberFormat="1" applyFont="1" applyFill="1" applyBorder="1" applyAlignment="1" applyProtection="1">
      <alignment horizontal="center" vertical="center" wrapText="1"/>
      <protection/>
    </xf>
    <xf numFmtId="14" fontId="57" fillId="0" borderId="0" xfId="42" applyNumberFormat="1" applyFont="1" applyFill="1" applyBorder="1" applyAlignment="1" applyProtection="1">
      <alignment horizontal="center" wrapText="1"/>
      <protection/>
    </xf>
    <xf numFmtId="43" fontId="57" fillId="0" borderId="0" xfId="42" applyFont="1" applyFill="1" applyBorder="1" applyAlignment="1" applyProtection="1">
      <alignment horizontal="center" wrapText="1"/>
      <protection/>
    </xf>
    <xf numFmtId="14" fontId="57" fillId="0" borderId="0" xfId="42" applyNumberFormat="1" applyFont="1" applyFill="1" applyBorder="1" applyAlignment="1" applyProtection="1">
      <alignment horizontal="center" vertical="center" wrapText="1"/>
      <protection/>
    </xf>
    <xf numFmtId="43" fontId="57" fillId="0" borderId="0" xfId="42"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0" fontId="6" fillId="33" borderId="10" xfId="0" applyNumberFormat="1" applyFont="1" applyFill="1" applyBorder="1" applyAlignment="1" applyProtection="1">
      <alignment horizontal="center" vertical="center" wrapText="1"/>
      <protection/>
    </xf>
    <xf numFmtId="0" fontId="54" fillId="0" borderId="0" xfId="0" applyNumberFormat="1" applyFont="1" applyFill="1" applyBorder="1" applyAlignment="1" applyProtection="1">
      <alignment horizontal="center" vertical="top" wrapText="1"/>
      <protection locked="0"/>
    </xf>
    <xf numFmtId="0" fontId="6" fillId="33" borderId="12" xfId="0" applyNumberFormat="1" applyFont="1" applyFill="1" applyBorder="1" applyAlignment="1" applyProtection="1">
      <alignment horizontal="center" vertical="center" wrapText="1"/>
      <protection/>
    </xf>
    <xf numFmtId="0" fontId="6" fillId="33" borderId="22"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11" fillId="0" borderId="24"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49" fontId="11" fillId="33" borderId="24"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19"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172" fontId="9" fillId="0" borderId="0" xfId="42" applyNumberFormat="1" applyFont="1" applyFill="1" applyAlignment="1" applyProtection="1">
      <alignment horizontal="center" vertical="center" wrapText="1"/>
      <protection/>
    </xf>
    <xf numFmtId="43" fontId="9" fillId="0" borderId="0" xfId="42" applyFont="1" applyFill="1" applyAlignment="1" applyProtection="1">
      <alignment horizontal="center" vertical="center" wrapText="1"/>
      <protection/>
    </xf>
    <xf numFmtId="172" fontId="9" fillId="0" borderId="0" xfId="42" applyNumberFormat="1" applyFont="1" applyFill="1" applyAlignment="1" applyProtection="1">
      <alignment horizontal="center" vertical="center" wrapText="1"/>
      <protection locked="0"/>
    </xf>
    <xf numFmtId="14" fontId="8" fillId="0" borderId="0" xfId="42" applyNumberFormat="1" applyFont="1" applyFill="1" applyBorder="1" applyAlignment="1" applyProtection="1">
      <alignment horizontal="left" vertical="center" wrapText="1"/>
      <protection/>
    </xf>
    <xf numFmtId="14" fontId="10" fillId="0" borderId="0" xfId="42" applyNumberFormat="1" applyFont="1" applyFill="1" applyBorder="1" applyAlignment="1" applyProtection="1">
      <alignment horizontal="center" vertical="center" wrapText="1"/>
      <protection/>
    </xf>
    <xf numFmtId="43" fontId="10" fillId="0" borderId="0" xfId="42" applyFont="1" applyFill="1" applyBorder="1" applyAlignment="1" applyProtection="1">
      <alignment horizontal="center" vertical="center" wrapText="1"/>
      <protection/>
    </xf>
    <xf numFmtId="14" fontId="48" fillId="0" borderId="0" xfId="42" applyNumberFormat="1" applyFont="1" applyFill="1" applyBorder="1" applyAlignment="1" applyProtection="1">
      <alignment horizontal="center" vertical="center" wrapText="1"/>
      <protection/>
    </xf>
    <xf numFmtId="43" fontId="48" fillId="0" borderId="0"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9" fillId="0" borderId="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49" fontId="5" fillId="34" borderId="10" xfId="0" applyNumberFormat="1" applyFont="1" applyFill="1" applyBorder="1" applyAlignment="1" applyProtection="1">
      <alignment horizontal="center" vertical="center" wrapText="1"/>
      <protection/>
    </xf>
    <xf numFmtId="1" fontId="8" fillId="0" borderId="12" xfId="0" applyNumberFormat="1"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49" fontId="0" fillId="0" borderId="0" xfId="0" applyNumberFormat="1" applyFont="1" applyFill="1" applyAlignment="1">
      <alignment horizontal="left" vertical="center" wrapText="1"/>
    </xf>
    <xf numFmtId="0" fontId="9" fillId="0" borderId="0" xfId="0" applyNumberFormat="1" applyFont="1" applyFill="1" applyBorder="1" applyAlignment="1" applyProtection="1">
      <alignment horizontal="center" vertical="center" wrapText="1"/>
      <protection locked="0"/>
    </xf>
    <xf numFmtId="49" fontId="15" fillId="0" borderId="1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43" fontId="20" fillId="0" borderId="0" xfId="42" applyFont="1" applyFill="1" applyBorder="1" applyAlignment="1">
      <alignment horizontal="left" vertical="center" wrapText="1"/>
    </xf>
    <xf numFmtId="49" fontId="8" fillId="0" borderId="11"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horizontal="center" vertical="center" wrapText="1"/>
      <protection/>
    </xf>
    <xf numFmtId="4" fontId="8" fillId="0" borderId="12" xfId="0" applyNumberFormat="1" applyFont="1" applyFill="1" applyBorder="1" applyAlignment="1" applyProtection="1">
      <alignment horizontal="center" vertical="center" wrapText="1"/>
      <protection/>
    </xf>
    <xf numFmtId="4" fontId="8" fillId="0" borderId="22"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0" fillId="34" borderId="13" xfId="0" applyNumberFormat="1" applyFont="1" applyFill="1" applyBorder="1" applyAlignment="1">
      <alignment horizontal="right"/>
    </xf>
    <xf numFmtId="49" fontId="10" fillId="34" borderId="14"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22" xfId="0" applyNumberFormat="1" applyFont="1" applyFill="1" applyBorder="1" applyAlignment="1">
      <alignment horizontal="center" vertical="center" wrapText="1"/>
    </xf>
    <xf numFmtId="0" fontId="11" fillId="34" borderId="18" xfId="0" applyNumberFormat="1" applyFont="1" applyFill="1" applyBorder="1" applyAlignment="1">
      <alignment horizontal="center" vertical="center" wrapText="1"/>
    </xf>
    <xf numFmtId="49" fontId="10" fillId="34" borderId="14" xfId="0" applyNumberFormat="1" applyFont="1" applyFill="1" applyBorder="1" applyAlignment="1">
      <alignment horizontal="center" wrapText="1"/>
    </xf>
    <xf numFmtId="1" fontId="11" fillId="34" borderId="11" xfId="0" applyNumberFormat="1" applyFont="1" applyFill="1" applyBorder="1" applyAlignment="1">
      <alignment horizontal="center" vertical="center"/>
    </xf>
    <xf numFmtId="1" fontId="11" fillId="34" borderId="19" xfId="0" applyNumberFormat="1" applyFont="1" applyFill="1" applyBorder="1" applyAlignment="1">
      <alignment horizontal="center" vertical="center"/>
    </xf>
    <xf numFmtId="49" fontId="11" fillId="34" borderId="12" xfId="0" applyNumberFormat="1" applyFont="1" applyFill="1" applyBorder="1" applyAlignment="1" applyProtection="1">
      <alignment horizontal="center" vertical="center" wrapText="1"/>
      <protection/>
    </xf>
    <xf numFmtId="49" fontId="11" fillId="34" borderId="22" xfId="0" applyNumberFormat="1"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49" fontId="11" fillId="34" borderId="22"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0" fillId="34" borderId="0" xfId="0" applyNumberFormat="1" applyFill="1" applyBorder="1" applyAlignment="1">
      <alignment horizontal="left" vertical="top" wrapText="1"/>
    </xf>
    <xf numFmtId="1" fontId="11" fillId="34" borderId="10" xfId="0" applyNumberFormat="1" applyFont="1" applyFill="1" applyBorder="1" applyAlignment="1">
      <alignment horizontal="center" vertical="center" wrapText="1"/>
    </xf>
    <xf numFmtId="49" fontId="11" fillId="34" borderId="24"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49" fontId="9" fillId="34" borderId="0" xfId="0" applyNumberFormat="1" applyFont="1" applyFill="1" applyBorder="1" applyAlignment="1">
      <alignment horizontal="center" vertical="top" wrapText="1"/>
    </xf>
    <xf numFmtId="49" fontId="0" fillId="34" borderId="0" xfId="0" applyNumberFormat="1" applyFill="1" applyAlignment="1">
      <alignment horizontal="left" vertical="top" wrapText="1"/>
    </xf>
    <xf numFmtId="49" fontId="11" fillId="34" borderId="19"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12" fillId="0" borderId="0" xfId="0" applyFont="1" applyFill="1" applyAlignment="1">
      <alignment horizontal="center" vertical="center"/>
    </xf>
    <xf numFmtId="172" fontId="20" fillId="0" borderId="25" xfId="42" applyNumberFormat="1" applyFont="1" applyFill="1" applyBorder="1" applyAlignment="1">
      <alignment horizontal="center" vertical="center"/>
    </xf>
    <xf numFmtId="172" fontId="20" fillId="0" borderId="0" xfId="42" applyNumberFormat="1" applyFont="1" applyFill="1" applyAlignment="1">
      <alignment horizontal="center" vertical="center"/>
    </xf>
    <xf numFmtId="49" fontId="5" fillId="41" borderId="10" xfId="0" applyNumberFormat="1" applyFont="1" applyFill="1" applyBorder="1" applyAlignment="1" applyProtection="1">
      <alignment horizontal="center" vertical="center" wrapText="1"/>
      <protection/>
    </xf>
    <xf numFmtId="14" fontId="8" fillId="0" borderId="14" xfId="42" applyNumberFormat="1" applyFont="1" applyFill="1" applyBorder="1" applyAlignment="1" applyProtection="1">
      <alignment horizontal="left"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49" fontId="5" fillId="0" borderId="11" xfId="0" applyNumberFormat="1" applyFont="1" applyFill="1" applyBorder="1" applyAlignment="1">
      <alignment horizontal="center" vertical="center" wrapText="1"/>
    </xf>
    <xf numFmtId="172" fontId="40" fillId="0" borderId="10" xfId="42"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4" fontId="10" fillId="0" borderId="0" xfId="42" applyNumberFormat="1" applyFont="1" applyFill="1" applyBorder="1" applyAlignment="1" applyProtection="1">
      <alignment horizontal="center" vertical="center" wrapText="1"/>
      <protection/>
    </xf>
    <xf numFmtId="43" fontId="10" fillId="0" borderId="0" xfId="42" applyFont="1" applyFill="1" applyBorder="1" applyAlignment="1" applyProtection="1">
      <alignment horizontal="center" vertical="center" wrapText="1"/>
      <protection/>
    </xf>
    <xf numFmtId="43" fontId="7" fillId="0" borderId="0" xfId="42" applyFont="1" applyFill="1" applyBorder="1" applyAlignment="1">
      <alignment horizontal="left" vertical="center" wrapText="1"/>
    </xf>
    <xf numFmtId="49" fontId="20" fillId="0" borderId="0" xfId="0" applyNumberFormat="1" applyFont="1" applyFill="1" applyAlignment="1">
      <alignment horizontal="left" vertical="center" wrapText="1"/>
    </xf>
    <xf numFmtId="0" fontId="20" fillId="0" borderId="11"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 vertical="center" wrapText="1"/>
      <protection/>
    </xf>
    <xf numFmtId="49" fontId="5" fillId="0" borderId="22" xfId="0" applyNumberFormat="1" applyFont="1" applyFill="1" applyBorder="1" applyAlignment="1" applyProtection="1">
      <alignment horizontal="center" vertical="center" wrapText="1"/>
      <protection/>
    </xf>
    <xf numFmtId="49" fontId="52" fillId="0" borderId="13" xfId="0" applyNumberFormat="1" applyFont="1" applyFill="1" applyBorder="1" applyAlignment="1">
      <alignment horizontal="right" vertical="center"/>
    </xf>
    <xf numFmtId="49" fontId="5" fillId="0" borderId="11"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center" vertical="center" wrapText="1"/>
      <protection/>
    </xf>
    <xf numFmtId="14" fontId="48" fillId="0" borderId="0" xfId="42" applyNumberFormat="1" applyFont="1" applyFill="1" applyBorder="1" applyAlignment="1" applyProtection="1">
      <alignment horizontal="center" vertical="center" wrapText="1"/>
      <protection/>
    </xf>
    <xf numFmtId="43" fontId="48" fillId="0" borderId="0" xfId="42" applyFont="1" applyFill="1" applyBorder="1" applyAlignment="1" applyProtection="1">
      <alignment horizontal="center" vertical="center" wrapText="1"/>
      <protection/>
    </xf>
    <xf numFmtId="1" fontId="5" fillId="0" borderId="12"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1" fontId="11" fillId="34" borderId="12" xfId="0" applyNumberFormat="1" applyFont="1" applyFill="1" applyBorder="1" applyAlignment="1">
      <alignment horizontal="center" vertical="center" wrapText="1"/>
    </xf>
    <xf numFmtId="1" fontId="11" fillId="34" borderId="22" xfId="0" applyNumberFormat="1" applyFont="1" applyFill="1" applyBorder="1" applyAlignment="1">
      <alignment horizontal="center" vertical="center" wrapText="1"/>
    </xf>
    <xf numFmtId="1" fontId="11" fillId="34" borderId="18"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xf>
    <xf numFmtId="49" fontId="8" fillId="34" borderId="10" xfId="0" applyNumberFormat="1" applyFont="1" applyFill="1" applyBorder="1" applyAlignment="1" applyProtection="1">
      <alignment horizontal="center" vertical="center" wrapText="1"/>
      <protection/>
    </xf>
    <xf numFmtId="49" fontId="0" fillId="34" borderId="13" xfId="0" applyNumberFormat="1" applyFont="1" applyFill="1" applyBorder="1" applyAlignment="1">
      <alignment horizontal="right"/>
    </xf>
    <xf numFmtId="49" fontId="6" fillId="0" borderId="1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172" fontId="2" fillId="0" borderId="0" xfId="42" applyNumberFormat="1" applyFont="1" applyFill="1" applyAlignment="1">
      <alignment horizontal="center"/>
    </xf>
    <xf numFmtId="172" fontId="2" fillId="0" borderId="0" xfId="42" applyNumberFormat="1" applyFont="1" applyAlignment="1">
      <alignment horizontal="center"/>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49" fontId="6" fillId="40" borderId="10" xfId="0" applyNumberFormat="1" applyFont="1" applyFill="1" applyBorder="1" applyAlignment="1" applyProtection="1">
      <alignment horizontal="center" vertical="center"/>
      <protection locked="0"/>
    </xf>
    <xf numFmtId="43" fontId="0" fillId="0" borderId="0" xfId="42" applyFont="1" applyFill="1" applyBorder="1" applyAlignment="1">
      <alignment horizontal="left" vertical="top" wrapText="1"/>
    </xf>
    <xf numFmtId="49" fontId="15" fillId="0" borderId="13"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9" fillId="0" borderId="0" xfId="0" applyNumberFormat="1" applyFont="1" applyFill="1" applyBorder="1" applyAlignment="1" applyProtection="1">
      <alignment horizontal="center" vertical="top" wrapText="1"/>
      <protection locked="0"/>
    </xf>
    <xf numFmtId="172" fontId="48" fillId="0" borderId="0" xfId="42" applyNumberFormat="1" applyFont="1" applyFill="1" applyBorder="1" applyAlignment="1">
      <alignment horizontal="center" wrapText="1"/>
    </xf>
    <xf numFmtId="49" fontId="15" fillId="0" borderId="13" xfId="0" applyNumberFormat="1" applyFont="1" applyBorder="1" applyAlignment="1">
      <alignment horizontal="right"/>
    </xf>
    <xf numFmtId="49" fontId="0" fillId="0" borderId="0" xfId="0" applyNumberFormat="1" applyFont="1" applyFill="1" applyAlignment="1">
      <alignment horizontal="left" vertical="top" wrapText="1"/>
    </xf>
    <xf numFmtId="0" fontId="9" fillId="0" borderId="0" xfId="0" applyNumberFormat="1" applyFont="1" applyFill="1" applyBorder="1" applyAlignment="1" applyProtection="1">
      <alignment horizontal="center" vertical="top" wrapText="1"/>
      <protection locked="0"/>
    </xf>
    <xf numFmtId="43" fontId="20" fillId="0" borderId="0" xfId="42" applyFont="1" applyFill="1" applyBorder="1" applyAlignment="1">
      <alignment horizontal="left" vertical="top" wrapText="1"/>
    </xf>
    <xf numFmtId="49" fontId="6" fillId="0"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39" borderId="11" xfId="0" applyFont="1" applyFill="1" applyBorder="1" applyAlignment="1">
      <alignment horizontal="center"/>
    </xf>
    <xf numFmtId="0" fontId="6" fillId="39" borderId="17" xfId="0" applyFont="1" applyFill="1" applyBorder="1" applyAlignment="1">
      <alignment horizontal="center"/>
    </xf>
    <xf numFmtId="172" fontId="10" fillId="0" borderId="0" xfId="42" applyNumberFormat="1" applyFont="1" applyFill="1" applyBorder="1" applyAlignment="1">
      <alignment horizontal="center" wrapText="1"/>
    </xf>
    <xf numFmtId="172" fontId="48" fillId="33" borderId="0" xfId="42" applyNumberFormat="1" applyFont="1" applyFill="1" applyBorder="1" applyAlignment="1">
      <alignment horizontal="center"/>
    </xf>
    <xf numFmtId="43" fontId="9" fillId="0" borderId="0" xfId="42" applyFont="1" applyFill="1" applyBorder="1" applyAlignment="1">
      <alignment horizontal="center" vertical="center" wrapText="1"/>
    </xf>
    <xf numFmtId="49" fontId="5" fillId="0" borderId="10" xfId="0" applyNumberFormat="1" applyFont="1" applyFill="1" applyBorder="1" applyAlignment="1">
      <alignment horizontal="center" vertical="center" wrapText="1" readingOrder="1"/>
    </xf>
    <xf numFmtId="49" fontId="5" fillId="0" borderId="12" xfId="0" applyNumberFormat="1" applyFont="1" applyFill="1" applyBorder="1" applyAlignment="1">
      <alignment horizontal="center" vertical="center" wrapText="1" readingOrder="1"/>
    </xf>
    <xf numFmtId="49" fontId="5" fillId="0" borderId="11" xfId="0" applyNumberFormat="1" applyFont="1" applyFill="1" applyBorder="1" applyAlignment="1">
      <alignment horizontal="center" vertical="center" wrapText="1" readingOrder="1"/>
    </xf>
    <xf numFmtId="49" fontId="5" fillId="0" borderId="19" xfId="0" applyNumberFormat="1" applyFont="1" applyFill="1" applyBorder="1" applyAlignment="1">
      <alignment horizontal="center" vertical="center" wrapText="1" readingOrder="1"/>
    </xf>
    <xf numFmtId="49" fontId="5" fillId="0" borderId="17" xfId="0" applyNumberFormat="1" applyFont="1" applyFill="1" applyBorder="1" applyAlignment="1">
      <alignment horizontal="center" vertical="center" wrapText="1" readingOrder="1"/>
    </xf>
    <xf numFmtId="49" fontId="5" fillId="0" borderId="22" xfId="0" applyNumberFormat="1" applyFont="1" applyFill="1" applyBorder="1" applyAlignment="1">
      <alignment horizontal="center" vertical="center" wrapText="1" readingOrder="1"/>
    </xf>
    <xf numFmtId="0" fontId="96" fillId="0" borderId="0" xfId="0" applyFont="1" applyBorder="1" applyAlignment="1">
      <alignment horizontal="justify" vertical="center" wrapText="1"/>
    </xf>
    <xf numFmtId="43" fontId="9" fillId="0" borderId="0" xfId="42" applyFont="1" applyAlignment="1">
      <alignment horizontal="center"/>
    </xf>
    <xf numFmtId="172" fontId="9" fillId="0" borderId="0" xfId="42" applyNumberFormat="1" applyFont="1" applyFill="1" applyBorder="1" applyAlignment="1">
      <alignment horizontal="center"/>
    </xf>
    <xf numFmtId="172" fontId="9" fillId="0" borderId="0" xfId="42" applyNumberFormat="1" applyFont="1" applyAlignment="1">
      <alignment horizontal="center"/>
    </xf>
    <xf numFmtId="49" fontId="5" fillId="0" borderId="16" xfId="0" applyNumberFormat="1" applyFont="1" applyFill="1" applyBorder="1" applyAlignment="1">
      <alignment horizontal="center" vertical="center" wrapText="1" readingOrder="1"/>
    </xf>
    <xf numFmtId="49" fontId="5" fillId="0" borderId="23" xfId="0" applyNumberFormat="1" applyFont="1" applyFill="1" applyBorder="1" applyAlignment="1">
      <alignment horizontal="center" vertical="center" wrapText="1" readingOrder="1"/>
    </xf>
    <xf numFmtId="49" fontId="5" fillId="0" borderId="21" xfId="0" applyNumberFormat="1" applyFont="1" applyFill="1" applyBorder="1" applyAlignment="1">
      <alignment horizontal="center" vertical="center" wrapText="1" readingOrder="1"/>
    </xf>
    <xf numFmtId="49" fontId="5" fillId="0" borderId="18" xfId="0" applyNumberFormat="1" applyFont="1" applyFill="1" applyBorder="1" applyAlignment="1">
      <alignment horizontal="center" vertical="center" wrapText="1" readingOrder="1"/>
    </xf>
    <xf numFmtId="49" fontId="5" fillId="0" borderId="24" xfId="0" applyNumberFormat="1" applyFont="1" applyFill="1" applyBorder="1" applyAlignment="1">
      <alignment horizontal="center" vertical="center" wrapText="1" readingOrder="1"/>
    </xf>
    <xf numFmtId="49" fontId="5" fillId="0" borderId="14" xfId="0" applyNumberFormat="1" applyFont="1" applyFill="1" applyBorder="1" applyAlignment="1">
      <alignment horizontal="center" vertical="center" wrapText="1" readingOrder="1"/>
    </xf>
    <xf numFmtId="49" fontId="29" fillId="0" borderId="12" xfId="0" applyNumberFormat="1" applyFont="1" applyFill="1" applyBorder="1" applyAlignment="1">
      <alignment horizontal="center" vertical="center" wrapText="1" readingOrder="1"/>
    </xf>
    <xf numFmtId="49" fontId="29" fillId="0" borderId="22" xfId="0" applyNumberFormat="1" applyFont="1" applyFill="1" applyBorder="1" applyAlignment="1">
      <alignment horizontal="center" vertical="center" wrapText="1" readingOrder="1"/>
    </xf>
    <xf numFmtId="0" fontId="5" fillId="0" borderId="10"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49" fontId="20" fillId="0" borderId="0" xfId="0" applyNumberFormat="1" applyFont="1" applyFill="1" applyBorder="1" applyAlignment="1">
      <alignment horizontal="left" vertical="top" wrapText="1"/>
    </xf>
    <xf numFmtId="49" fontId="15" fillId="33" borderId="13" xfId="0" applyNumberFormat="1" applyFont="1" applyFill="1" applyBorder="1" applyAlignment="1">
      <alignment horizontal="right" vertical="top"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20" fillId="0" borderId="10" xfId="0" applyFont="1" applyBorder="1" applyAlignment="1">
      <alignment horizontal="center"/>
    </xf>
    <xf numFmtId="172" fontId="48" fillId="0" borderId="0" xfId="42" applyNumberFormat="1" applyFont="1" applyBorder="1" applyAlignment="1">
      <alignment horizontal="center"/>
    </xf>
    <xf numFmtId="0" fontId="5" fillId="40" borderId="10" xfId="0" applyFont="1" applyFill="1" applyBorder="1" applyAlignment="1" applyProtection="1">
      <alignment horizontal="center"/>
      <protection locked="0"/>
    </xf>
    <xf numFmtId="49" fontId="24" fillId="0" borderId="14" xfId="0" applyNumberFormat="1" applyFont="1" applyBorder="1" applyAlignment="1">
      <alignment horizontal="left"/>
    </xf>
    <xf numFmtId="49" fontId="5" fillId="4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wrapText="1"/>
    </xf>
    <xf numFmtId="172" fontId="9" fillId="0" borderId="0" xfId="42" applyNumberFormat="1" applyFont="1" applyFill="1" applyAlignment="1">
      <alignment horizontal="center"/>
    </xf>
    <xf numFmtId="49" fontId="5" fillId="0" borderId="10" xfId="0" applyNumberFormat="1" applyFont="1" applyFill="1" applyBorder="1" applyAlignment="1">
      <alignment horizontal="center" vertical="center"/>
    </xf>
    <xf numFmtId="49" fontId="5" fillId="0" borderId="11" xfId="0" applyNumberFormat="1" applyFont="1" applyBorder="1" applyAlignment="1">
      <alignment horizontal="center"/>
    </xf>
    <xf numFmtId="49" fontId="5" fillId="0" borderId="19" xfId="0" applyNumberFormat="1" applyFont="1" applyBorder="1" applyAlignment="1">
      <alignment horizontal="center"/>
    </xf>
    <xf numFmtId="49" fontId="5" fillId="0" borderId="17" xfId="0" applyNumberFormat="1" applyFont="1" applyBorder="1" applyAlignment="1">
      <alignment horizontal="center"/>
    </xf>
    <xf numFmtId="49" fontId="5" fillId="0" borderId="11"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1"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17" xfId="0" applyNumberFormat="1" applyFont="1" applyFill="1" applyBorder="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xf>
    <xf numFmtId="1" fontId="18" fillId="33" borderId="0" xfId="0" applyNumberFormat="1" applyFont="1" applyFill="1" applyBorder="1" applyAlignment="1">
      <alignment horizontal="center"/>
    </xf>
    <xf numFmtId="49" fontId="0" fillId="0" borderId="13" xfId="0" applyNumberFormat="1" applyFont="1" applyBorder="1" applyAlignment="1">
      <alignment horizontal="right"/>
    </xf>
    <xf numFmtId="49" fontId="0" fillId="0" borderId="13" xfId="0" applyNumberFormat="1" applyBorder="1" applyAlignment="1">
      <alignment horizontal="left"/>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33" fillId="0" borderId="0" xfId="0" applyNumberFormat="1" applyFont="1" applyBorder="1" applyAlignment="1">
      <alignment horizontal="justify" vertical="justify" wrapText="1"/>
    </xf>
    <xf numFmtId="0" fontId="26" fillId="0" borderId="11" xfId="0" applyFont="1" applyBorder="1" applyAlignment="1" applyProtection="1">
      <alignment horizontal="center" wrapText="1"/>
      <protection locked="0"/>
    </xf>
    <xf numFmtId="0" fontId="26" fillId="0" borderId="17" xfId="0" applyFont="1" applyBorder="1" applyAlignment="1" applyProtection="1">
      <alignment horizontal="center" wrapText="1"/>
      <protection locked="0"/>
    </xf>
    <xf numFmtId="172" fontId="54" fillId="0" borderId="0" xfId="42" applyNumberFormat="1" applyFont="1" applyFill="1" applyAlignment="1">
      <alignment horizontal="center"/>
    </xf>
    <xf numFmtId="172" fontId="54" fillId="0" borderId="0" xfId="42" applyNumberFormat="1" applyFont="1" applyAlignment="1">
      <alignment horizontal="center"/>
    </xf>
    <xf numFmtId="49" fontId="33"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43" fontId="0" fillId="0" borderId="0" xfId="42" applyFont="1" applyFill="1" applyBorder="1" applyAlignment="1">
      <alignment horizontal="left" vertical="top" wrapText="1"/>
    </xf>
    <xf numFmtId="0" fontId="42" fillId="0" borderId="13" xfId="0" applyFont="1" applyBorder="1" applyAlignment="1">
      <alignment horizontal="right"/>
    </xf>
    <xf numFmtId="0" fontId="26" fillId="0" borderId="11"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54" fillId="0" borderId="0" xfId="0" applyFont="1" applyAlignment="1" applyProtection="1">
      <alignment horizontal="center" vertical="top" wrapText="1"/>
      <protection locked="0"/>
    </xf>
    <xf numFmtId="49" fontId="26" fillId="0" borderId="12" xfId="0" applyNumberFormat="1" applyFont="1" applyFill="1" applyBorder="1" applyAlignment="1">
      <alignment horizontal="center" vertical="center"/>
    </xf>
    <xf numFmtId="49" fontId="26" fillId="0" borderId="22"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5" fillId="39" borderId="11" xfId="0" applyFont="1" applyFill="1" applyBorder="1" applyAlignment="1" applyProtection="1">
      <alignment horizontal="center" vertical="center" wrapText="1"/>
      <protection locked="0"/>
    </xf>
    <xf numFmtId="0" fontId="5" fillId="39" borderId="17" xfId="0" applyFont="1" applyFill="1" applyBorder="1" applyAlignment="1" applyProtection="1">
      <alignment horizontal="center" vertical="center" wrapText="1"/>
      <protection locked="0"/>
    </xf>
    <xf numFmtId="49" fontId="54" fillId="0" borderId="0" xfId="0" applyNumberFormat="1" applyFont="1" applyFill="1" applyBorder="1" applyAlignment="1" applyProtection="1">
      <alignment horizontal="center" wrapText="1"/>
      <protection locked="0"/>
    </xf>
    <xf numFmtId="172" fontId="47" fillId="0" borderId="0" xfId="42" applyNumberFormat="1" applyFont="1" applyBorder="1" applyAlignment="1">
      <alignment horizontal="center"/>
    </xf>
    <xf numFmtId="0" fontId="8" fillId="0" borderId="10" xfId="0" applyFont="1" applyFill="1" applyBorder="1" applyAlignment="1">
      <alignment horizontal="center" vertical="center" wrapText="1"/>
    </xf>
    <xf numFmtId="0" fontId="54" fillId="0" borderId="0" xfId="0" applyNumberFormat="1" applyFont="1" applyAlignment="1" applyProtection="1">
      <alignment horizontal="center" vertical="top" wrapText="1"/>
      <protection locked="0"/>
    </xf>
    <xf numFmtId="0" fontId="20" fillId="0" borderId="10" xfId="0" applyFont="1" applyBorder="1" applyAlignment="1">
      <alignment horizontal="center" vertical="center" wrapText="1"/>
    </xf>
    <xf numFmtId="0" fontId="14" fillId="0" borderId="13" xfId="0" applyNumberFormat="1" applyFont="1" applyFill="1" applyBorder="1" applyAlignment="1">
      <alignment horizontal="right" wrapText="1"/>
    </xf>
    <xf numFmtId="172" fontId="9" fillId="0" borderId="0" xfId="42" applyNumberFormat="1" applyFont="1" applyFill="1" applyAlignment="1" applyProtection="1">
      <alignment horizontal="center" wrapText="1"/>
      <protection locked="0"/>
    </xf>
    <xf numFmtId="49" fontId="8" fillId="39" borderId="12" xfId="0" applyNumberFormat="1" applyFont="1" applyFill="1" applyBorder="1" applyAlignment="1" applyProtection="1">
      <alignment horizontal="center" vertical="center" wrapText="1"/>
      <protection/>
    </xf>
    <xf numFmtId="49" fontId="8" fillId="39" borderId="22" xfId="0" applyNumberFormat="1" applyFont="1" applyFill="1" applyBorder="1" applyAlignment="1" applyProtection="1">
      <alignment horizontal="center" vertical="center" wrapText="1"/>
      <protection/>
    </xf>
    <xf numFmtId="49" fontId="8" fillId="39" borderId="18"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4" fillId="0" borderId="13" xfId="0" applyFont="1" applyBorder="1" applyAlignment="1">
      <alignment horizontal="right"/>
    </xf>
    <xf numFmtId="0" fontId="5" fillId="39" borderId="10" xfId="0" applyFont="1" applyFill="1" applyBorder="1" applyAlignment="1">
      <alignment horizontal="center"/>
    </xf>
    <xf numFmtId="0" fontId="5" fillId="45"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181225" y="6762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181225" y="6762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181225" y="6762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9718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067050" y="9715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067050" y="9715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067050" y="9715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5527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5527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5527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85725" cy="38100"/>
    <xdr:sp fLocksText="0">
      <xdr:nvSpPr>
        <xdr:cNvPr id="1" name="Text Box 1"/>
        <xdr:cNvSpPr txBox="1">
          <a:spLocks noChangeArrowheads="1"/>
        </xdr:cNvSpPr>
      </xdr:nvSpPr>
      <xdr:spPr>
        <a:xfrm>
          <a:off x="28003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2" name="Text Box 1"/>
        <xdr:cNvSpPr txBox="1">
          <a:spLocks noChangeArrowheads="1"/>
        </xdr:cNvSpPr>
      </xdr:nvSpPr>
      <xdr:spPr>
        <a:xfrm>
          <a:off x="28003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3" name="Text Box 1"/>
        <xdr:cNvSpPr txBox="1">
          <a:spLocks noChangeArrowheads="1"/>
        </xdr:cNvSpPr>
      </xdr:nvSpPr>
      <xdr:spPr>
        <a:xfrm>
          <a:off x="28003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4" name="Text Box 1"/>
        <xdr:cNvSpPr txBox="1">
          <a:spLocks noChangeArrowheads="1"/>
        </xdr:cNvSpPr>
      </xdr:nvSpPr>
      <xdr:spPr>
        <a:xfrm>
          <a:off x="28003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5" name="Text Box 1"/>
        <xdr:cNvSpPr txBox="1">
          <a:spLocks noChangeArrowheads="1"/>
        </xdr:cNvSpPr>
      </xdr:nvSpPr>
      <xdr:spPr>
        <a:xfrm>
          <a:off x="28003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6" name="Text Box 1"/>
        <xdr:cNvSpPr txBox="1">
          <a:spLocks noChangeArrowheads="1"/>
        </xdr:cNvSpPr>
      </xdr:nvSpPr>
      <xdr:spPr>
        <a:xfrm>
          <a:off x="28003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192;I%20LI&#7878;U%20C&#7910;A%20%20NGA\N&#259;m%202020\Th&#7889;ng%20k&#234;%20+%20ma%20t&#250;y\Th&#7889;ng%20k&#234;%2006%20m&#7899;i\B&#225;o%20c&#225;o%20th&#244;ng%20t&#432;%20m&#7899;i%20th&#225;ng%208.2020%20(11%20th&#225;ng%202020).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GOC\Google%20Drive\Ph&#242;ng%20Nghi&#7879;p%20v&#7909;\B&#225;o%20c&#225;o\Th&#7889;ng%20k&#234;%20th&#225;ng\Th&#7889;ng%20k&#234;%20TT%2006%20m&#7899;i\B&#225;o%20c&#225;o%20th&#244;ng%20t&#432;%20m&#7899;i%20th&#225;ng%2007.2021(%2010th&#225;ng%202021)%20.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GOC\Google%20Drive\Ph&#242;ng%20Nghi&#7879;p%20v&#7909;\B&#225;o%20c&#225;o\Th&#7889;ng%20k&#234;%20th&#225;ng\Th&#7889;ng%20k&#234;%20TT%2006%20m&#7899;i\B&#225;o%20c&#225;o%20th&#244;ng%20t&#432;%20m&#7899;i%20th&#225;ng%2008.2021(%2011%20th&#225;ng%202021)%20.x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GOC\Google%20Drive\Ph&#242;ng%20Nghi&#7879;p%20v&#7909;\N&#259;m%202021\B&#225;o%20c&#225;o\Th&#7889;ng%20k&#234;%20th&#225;ng\Th&#7889;ng%20k&#234;%20TT%2006%20m&#7899;i\B&#225;o%20c&#225;o%20th&#244;ng%20t&#432;%20m&#7899;i%20th&#225;ng%2009.2021(%2012%20th&#225;ng%202021)%20.xl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GOC\Google%20Drive\Ph&#242;ng%20Nghi&#7879;p%20v&#7909;\N&#259;m%202022\TK%2006\B&#225;o%20c&#225;o%2012%20bi&#7875;u%2001%20th&#225;ng%20n&#259;m%202021.x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GOC\Google%20Drive\Ph&#242;ng%20Nghi&#7879;p%20v&#7909;\N&#259;m%202022\DS%20Ch&#432;a%20c&#243;%20&#273;k\Danh%20s&#225;ch%20CC&#272;K%20tu&#7847;n%2001%20th&#225;ng%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1">
        <row r="13">
          <cell r="P13">
            <v>1</v>
          </cell>
          <cell r="Q13">
            <v>277</v>
          </cell>
        </row>
        <row r="27">
          <cell r="P27">
            <v>2</v>
          </cell>
          <cell r="Q27">
            <v>152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0">
        <row r="2">
          <cell r="C2" t="str">
            <v>Đơn vị  báo cáo: CỤC THADS TỈNH SƠN LA
Đơn vị nhận báo cáo: TỔNG CỤC THADS</v>
          </cell>
        </row>
        <row r="3">
          <cell r="C3" t="str">
            <v>Lò Anh Vĩnh</v>
          </cell>
        </row>
        <row r="5">
          <cell r="C5" t="str">
            <v>PHÓ  CỤC TRƯỞNG</v>
          </cell>
        </row>
        <row r="6">
          <cell r="C6" t="str">
            <v>Nguyễn Thị Ngọc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0">
        <row r="2">
          <cell r="C2" t="str">
            <v>Đơn vị  báo cáo: CỤC THADS TỈNH SƠN LA
Đơn vị nhận báo cáo: TỔNG CỤC THADS</v>
          </cell>
        </row>
        <row r="3">
          <cell r="C3" t="str">
            <v>Lò Anh Vĩnh</v>
          </cell>
        </row>
        <row r="5">
          <cell r="C5" t="str">
            <v>PHÓ  CỤC TRƯỞNG</v>
          </cell>
        </row>
        <row r="6">
          <cell r="C6" t="str">
            <v>Nguyễn Thị Ngọc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2">
        <row r="76">
          <cell r="C76">
            <v>10</v>
          </cell>
        </row>
        <row r="113">
          <cell r="C113">
            <v>64</v>
          </cell>
        </row>
        <row r="150">
          <cell r="C150">
            <v>31</v>
          </cell>
        </row>
        <row r="187">
          <cell r="C187">
            <v>32</v>
          </cell>
        </row>
        <row r="224">
          <cell r="C224">
            <v>107</v>
          </cell>
        </row>
        <row r="261">
          <cell r="C261">
            <v>22</v>
          </cell>
        </row>
        <row r="298">
          <cell r="C298">
            <v>26</v>
          </cell>
        </row>
        <row r="335">
          <cell r="C335">
            <v>3</v>
          </cell>
        </row>
        <row r="372">
          <cell r="C372">
            <v>40</v>
          </cell>
        </row>
        <row r="409">
          <cell r="C409">
            <v>4</v>
          </cell>
        </row>
        <row r="446">
          <cell r="C446">
            <v>93</v>
          </cell>
        </row>
        <row r="483">
          <cell r="C483">
            <v>11</v>
          </cell>
        </row>
        <row r="520">
          <cell r="C520">
            <v>39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3">
        <row r="257">
          <cell r="M257">
            <v>0</v>
          </cell>
        </row>
        <row r="426">
          <cell r="M426">
            <v>0</v>
          </cell>
        </row>
      </sheetData>
      <sheetData sheetId="4">
        <row r="112">
          <cell r="C112">
            <v>790170</v>
          </cell>
        </row>
        <row r="149">
          <cell r="C149">
            <v>1005150</v>
          </cell>
        </row>
        <row r="188">
          <cell r="C188">
            <v>172636</v>
          </cell>
        </row>
        <row r="225">
          <cell r="C225">
            <v>16705828</v>
          </cell>
        </row>
        <row r="263">
          <cell r="C263">
            <v>5195661</v>
          </cell>
        </row>
        <row r="302">
          <cell r="C302">
            <v>1063348</v>
          </cell>
        </row>
        <row r="340">
          <cell r="C340">
            <v>116856</v>
          </cell>
        </row>
        <row r="378">
          <cell r="C378">
            <v>1270174</v>
          </cell>
        </row>
        <row r="416">
          <cell r="C416">
            <v>91487</v>
          </cell>
        </row>
        <row r="455">
          <cell r="C455">
            <v>1407325</v>
          </cell>
        </row>
        <row r="494">
          <cell r="C494">
            <v>191399</v>
          </cell>
        </row>
        <row r="531">
          <cell r="C531">
            <v>595115</v>
          </cell>
        </row>
      </sheetData>
      <sheetData sheetId="7">
        <row r="29">
          <cell r="M29">
            <v>0</v>
          </cell>
        </row>
        <row r="43">
          <cell r="M43">
            <v>0</v>
          </cell>
        </row>
        <row r="58">
          <cell r="M58">
            <v>0</v>
          </cell>
        </row>
        <row r="59">
          <cell r="M5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S Án chưa ĐK 29.4.2021"/>
    </sheetNames>
    <sheetDataSet>
      <sheetData sheetId="0">
        <row r="15">
          <cell r="B15">
            <v>902</v>
          </cell>
          <cell r="G15">
            <v>110723251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A9" sqref="A9:C9"/>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680" t="s">
        <v>285</v>
      </c>
      <c r="B1" s="680"/>
      <c r="C1" s="199" t="s">
        <v>286</v>
      </c>
    </row>
    <row r="2" spans="1:3" ht="48.75" customHeight="1">
      <c r="A2" s="681" t="s">
        <v>294</v>
      </c>
      <c r="B2" s="681"/>
      <c r="C2" s="375" t="s">
        <v>467</v>
      </c>
    </row>
    <row r="3" spans="1:3" ht="15.75">
      <c r="A3" s="678" t="s">
        <v>289</v>
      </c>
      <c r="B3" s="188" t="s">
        <v>291</v>
      </c>
      <c r="C3" s="189" t="s">
        <v>325</v>
      </c>
    </row>
    <row r="4" spans="1:3" ht="15.75">
      <c r="A4" s="678"/>
      <c r="B4" s="188" t="s">
        <v>290</v>
      </c>
      <c r="C4" s="189" t="s">
        <v>465</v>
      </c>
    </row>
    <row r="5" spans="1:3" ht="15.75">
      <c r="A5" s="678"/>
      <c r="B5" s="188" t="s">
        <v>288</v>
      </c>
      <c r="C5" s="189" t="s">
        <v>404</v>
      </c>
    </row>
    <row r="6" spans="1:3" ht="15.75">
      <c r="A6" s="679" t="s">
        <v>287</v>
      </c>
      <c r="B6" s="188" t="s">
        <v>292</v>
      </c>
      <c r="C6" s="189" t="s">
        <v>454</v>
      </c>
    </row>
    <row r="7" spans="1:3" ht="15.75">
      <c r="A7" s="679"/>
      <c r="B7" s="188" t="s">
        <v>290</v>
      </c>
      <c r="C7" s="189" t="s">
        <v>466</v>
      </c>
    </row>
    <row r="8" spans="1:3" ht="21.75" customHeight="1">
      <c r="A8" s="682" t="s">
        <v>293</v>
      </c>
      <c r="B8" s="682"/>
      <c r="C8" s="189" t="s">
        <v>470</v>
      </c>
    </row>
    <row r="9" spans="1:3" ht="36" customHeight="1">
      <c r="A9" s="677" t="s">
        <v>299</v>
      </c>
      <c r="B9" s="677"/>
      <c r="C9" s="677"/>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1" customWidth="1"/>
    <col min="2" max="2" width="15.50390625" style="61" customWidth="1"/>
    <col min="3" max="3" width="7.625" style="61" customWidth="1"/>
    <col min="4" max="4" width="5.375" style="61" customWidth="1"/>
    <col min="5" max="5" width="9.00390625" style="61" customWidth="1"/>
    <col min="6" max="6" width="5.625" style="61" customWidth="1"/>
    <col min="7" max="7" width="6.00390625" style="61" customWidth="1"/>
    <col min="8" max="9" width="5.50390625" style="61" customWidth="1"/>
    <col min="10" max="11" width="6.125" style="61" customWidth="1"/>
    <col min="12" max="12" width="6.875" style="61" customWidth="1"/>
    <col min="13" max="13" width="7.25390625" style="80" customWidth="1"/>
    <col min="14" max="15" width="6.25390625" style="80" customWidth="1"/>
    <col min="16" max="16" width="5.25390625" style="80" customWidth="1"/>
    <col min="17" max="17" width="6.625" style="80" customWidth="1"/>
    <col min="18" max="18" width="7.00390625" style="80" customWidth="1"/>
    <col min="19" max="19" width="6.50390625" style="80" customWidth="1"/>
    <col min="20" max="20" width="5.875" style="80" customWidth="1"/>
    <col min="21" max="21" width="6.50390625" style="80" customWidth="1"/>
    <col min="22" max="16384" width="9.00390625" style="61" customWidth="1"/>
  </cols>
  <sheetData>
    <row r="1" spans="1:22" ht="64.5" customHeight="1">
      <c r="A1" s="890" t="s">
        <v>153</v>
      </c>
      <c r="B1" s="890"/>
      <c r="C1" s="890"/>
      <c r="D1" s="890"/>
      <c r="E1" s="890"/>
      <c r="F1" s="889" t="s">
        <v>126</v>
      </c>
      <c r="G1" s="889"/>
      <c r="H1" s="889"/>
      <c r="I1" s="889"/>
      <c r="J1" s="889"/>
      <c r="K1" s="889"/>
      <c r="L1" s="889"/>
      <c r="M1" s="889"/>
      <c r="N1" s="889"/>
      <c r="O1" s="889"/>
      <c r="P1" s="889"/>
      <c r="Q1" s="885" t="s">
        <v>150</v>
      </c>
      <c r="R1" s="885"/>
      <c r="S1" s="885"/>
      <c r="T1" s="885"/>
      <c r="U1" s="885"/>
      <c r="V1" s="63"/>
    </row>
    <row r="2" spans="1:22" s="70" customFormat="1" ht="18" customHeight="1">
      <c r="A2" s="64"/>
      <c r="B2" s="65"/>
      <c r="C2" s="65"/>
      <c r="D2" s="65"/>
      <c r="E2" s="61"/>
      <c r="F2" s="61"/>
      <c r="G2" s="61"/>
      <c r="H2" s="61"/>
      <c r="I2" s="61"/>
      <c r="J2" s="66"/>
      <c r="K2" s="66"/>
      <c r="L2" s="67">
        <f>COUNTBLANK(E9:U22)</f>
        <v>238</v>
      </c>
      <c r="M2" s="68">
        <f>COUNTA(E11:U11)</f>
        <v>0</v>
      </c>
      <c r="N2" s="68">
        <f>L2+M2</f>
        <v>238</v>
      </c>
      <c r="O2" s="68"/>
      <c r="P2" s="69"/>
      <c r="Q2" s="69"/>
      <c r="R2" s="866" t="s">
        <v>120</v>
      </c>
      <c r="S2" s="866"/>
      <c r="T2" s="866"/>
      <c r="U2" s="866"/>
      <c r="V2" s="61"/>
    </row>
    <row r="3" spans="1:22" s="71" customFormat="1" ht="15.75" customHeight="1">
      <c r="A3" s="882" t="s">
        <v>21</v>
      </c>
      <c r="B3" s="882"/>
      <c r="C3" s="872" t="s">
        <v>132</v>
      </c>
      <c r="D3" s="869" t="s">
        <v>134</v>
      </c>
      <c r="E3" s="887" t="s">
        <v>75</v>
      </c>
      <c r="F3" s="888"/>
      <c r="G3" s="868" t="s">
        <v>36</v>
      </c>
      <c r="H3" s="868" t="s">
        <v>82</v>
      </c>
      <c r="I3" s="876" t="s">
        <v>37</v>
      </c>
      <c r="J3" s="877"/>
      <c r="K3" s="877"/>
      <c r="L3" s="877"/>
      <c r="M3" s="877"/>
      <c r="N3" s="877"/>
      <c r="O3" s="877"/>
      <c r="P3" s="877"/>
      <c r="Q3" s="877"/>
      <c r="R3" s="877"/>
      <c r="S3" s="877"/>
      <c r="T3" s="886" t="s">
        <v>103</v>
      </c>
      <c r="U3" s="869" t="s">
        <v>108</v>
      </c>
      <c r="V3" s="70"/>
    </row>
    <row r="4" spans="1:22" s="70" customFormat="1" ht="15.75" customHeight="1">
      <c r="A4" s="882"/>
      <c r="B4" s="882"/>
      <c r="C4" s="873"/>
      <c r="D4" s="869"/>
      <c r="E4" s="878" t="s">
        <v>137</v>
      </c>
      <c r="F4" s="878" t="s">
        <v>62</v>
      </c>
      <c r="G4" s="868"/>
      <c r="H4" s="868"/>
      <c r="I4" s="868" t="s">
        <v>37</v>
      </c>
      <c r="J4" s="869" t="s">
        <v>38</v>
      </c>
      <c r="K4" s="869"/>
      <c r="L4" s="869"/>
      <c r="M4" s="869"/>
      <c r="N4" s="869"/>
      <c r="O4" s="869"/>
      <c r="P4" s="869"/>
      <c r="Q4" s="870" t="s">
        <v>139</v>
      </c>
      <c r="R4" s="870" t="s">
        <v>148</v>
      </c>
      <c r="S4" s="870" t="s">
        <v>81</v>
      </c>
      <c r="T4" s="886"/>
      <c r="U4" s="869"/>
      <c r="V4" s="71"/>
    </row>
    <row r="5" spans="1:21" s="70" customFormat="1" ht="18" customHeight="1">
      <c r="A5" s="882"/>
      <c r="B5" s="882"/>
      <c r="C5" s="873"/>
      <c r="D5" s="869"/>
      <c r="E5" s="879"/>
      <c r="F5" s="879"/>
      <c r="G5" s="868"/>
      <c r="H5" s="868"/>
      <c r="I5" s="868"/>
      <c r="J5" s="868" t="s">
        <v>61</v>
      </c>
      <c r="K5" s="883" t="s">
        <v>4</v>
      </c>
      <c r="L5" s="891"/>
      <c r="M5" s="891"/>
      <c r="N5" s="891"/>
      <c r="O5" s="891"/>
      <c r="P5" s="884"/>
      <c r="Q5" s="881"/>
      <c r="R5" s="881"/>
      <c r="S5" s="881"/>
      <c r="T5" s="886"/>
      <c r="U5" s="869"/>
    </row>
    <row r="6" spans="1:21" s="70" customFormat="1" ht="18.75" customHeight="1">
      <c r="A6" s="882"/>
      <c r="B6" s="882"/>
      <c r="C6" s="873"/>
      <c r="D6" s="869"/>
      <c r="E6" s="879"/>
      <c r="F6" s="879"/>
      <c r="G6" s="868"/>
      <c r="H6" s="868"/>
      <c r="I6" s="868"/>
      <c r="J6" s="868"/>
      <c r="K6" s="870" t="s">
        <v>96</v>
      </c>
      <c r="L6" s="883" t="s">
        <v>4</v>
      </c>
      <c r="M6" s="884"/>
      <c r="N6" s="870" t="s">
        <v>42</v>
      </c>
      <c r="O6" s="870" t="s">
        <v>147</v>
      </c>
      <c r="P6" s="870" t="s">
        <v>46</v>
      </c>
      <c r="Q6" s="881"/>
      <c r="R6" s="881"/>
      <c r="S6" s="881"/>
      <c r="T6" s="886"/>
      <c r="U6" s="869"/>
    </row>
    <row r="7" spans="1:22" ht="36">
      <c r="A7" s="882"/>
      <c r="B7" s="882"/>
      <c r="C7" s="874"/>
      <c r="D7" s="869"/>
      <c r="E7" s="880"/>
      <c r="F7" s="880"/>
      <c r="G7" s="868"/>
      <c r="H7" s="868"/>
      <c r="I7" s="868"/>
      <c r="J7" s="868"/>
      <c r="K7" s="871"/>
      <c r="L7" s="62" t="s">
        <v>39</v>
      </c>
      <c r="M7" s="62" t="s">
        <v>97</v>
      </c>
      <c r="N7" s="871"/>
      <c r="O7" s="871"/>
      <c r="P7" s="871"/>
      <c r="Q7" s="871"/>
      <c r="R7" s="871"/>
      <c r="S7" s="871"/>
      <c r="T7" s="886"/>
      <c r="U7" s="869"/>
      <c r="V7" s="70"/>
    </row>
    <row r="8" spans="1:21" ht="15.75">
      <c r="A8" s="865" t="s">
        <v>3</v>
      </c>
      <c r="B8" s="865"/>
      <c r="C8" s="72" t="s">
        <v>13</v>
      </c>
      <c r="D8" s="72" t="s">
        <v>14</v>
      </c>
      <c r="E8" s="72" t="s">
        <v>19</v>
      </c>
      <c r="F8" s="72" t="s">
        <v>22</v>
      </c>
      <c r="G8" s="72" t="s">
        <v>23</v>
      </c>
      <c r="H8" s="72" t="s">
        <v>24</v>
      </c>
      <c r="I8" s="72" t="s">
        <v>25</v>
      </c>
      <c r="J8" s="72" t="s">
        <v>26</v>
      </c>
      <c r="K8" s="72" t="s">
        <v>27</v>
      </c>
      <c r="L8" s="72" t="s">
        <v>29</v>
      </c>
      <c r="M8" s="72" t="s">
        <v>30</v>
      </c>
      <c r="N8" s="72" t="s">
        <v>104</v>
      </c>
      <c r="O8" s="72" t="s">
        <v>101</v>
      </c>
      <c r="P8" s="72" t="s">
        <v>105</v>
      </c>
      <c r="Q8" s="72" t="s">
        <v>106</v>
      </c>
      <c r="R8" s="72" t="s">
        <v>107</v>
      </c>
      <c r="S8" s="72" t="s">
        <v>118</v>
      </c>
      <c r="T8" s="72" t="s">
        <v>131</v>
      </c>
      <c r="U8" s="72" t="s">
        <v>133</v>
      </c>
    </row>
    <row r="9" spans="1:21" ht="15.75">
      <c r="A9" s="865" t="s">
        <v>10</v>
      </c>
      <c r="B9" s="865"/>
      <c r="C9" s="73"/>
      <c r="D9" s="73"/>
      <c r="E9" s="73"/>
      <c r="F9" s="73"/>
      <c r="G9" s="73"/>
      <c r="H9" s="73"/>
      <c r="I9" s="73"/>
      <c r="J9" s="73"/>
      <c r="K9" s="73"/>
      <c r="L9" s="73"/>
      <c r="M9" s="73"/>
      <c r="N9" s="73"/>
      <c r="O9" s="73"/>
      <c r="P9" s="74"/>
      <c r="Q9" s="74"/>
      <c r="R9" s="74"/>
      <c r="S9" s="74"/>
      <c r="T9" s="73"/>
      <c r="U9" s="73"/>
    </row>
    <row r="10" spans="1:21" ht="15.75">
      <c r="A10" s="75" t="s">
        <v>0</v>
      </c>
      <c r="B10" s="76" t="s">
        <v>28</v>
      </c>
      <c r="C10" s="73"/>
      <c r="D10" s="73"/>
      <c r="E10" s="73"/>
      <c r="F10" s="73"/>
      <c r="G10" s="73"/>
      <c r="H10" s="73"/>
      <c r="I10" s="73"/>
      <c r="J10" s="73"/>
      <c r="K10" s="73"/>
      <c r="L10" s="73"/>
      <c r="M10" s="73"/>
      <c r="N10" s="73"/>
      <c r="O10" s="73"/>
      <c r="P10" s="74"/>
      <c r="Q10" s="74"/>
      <c r="R10" s="74"/>
      <c r="S10" s="74"/>
      <c r="T10" s="73"/>
      <c r="U10" s="73"/>
    </row>
    <row r="11" spans="1:21" ht="15.75">
      <c r="A11" s="77" t="s">
        <v>13</v>
      </c>
      <c r="B11" s="78" t="s">
        <v>6</v>
      </c>
      <c r="C11" s="73"/>
      <c r="D11" s="73"/>
      <c r="E11" s="73"/>
      <c r="F11" s="73"/>
      <c r="G11" s="73"/>
      <c r="H11" s="73"/>
      <c r="I11" s="73"/>
      <c r="J11" s="73"/>
      <c r="K11" s="73"/>
      <c r="L11" s="73"/>
      <c r="M11" s="73"/>
      <c r="N11" s="73"/>
      <c r="O11" s="73"/>
      <c r="P11" s="73"/>
      <c r="Q11" s="73"/>
      <c r="R11" s="73"/>
      <c r="S11" s="73"/>
      <c r="T11" s="73"/>
      <c r="U11" s="73"/>
    </row>
    <row r="12" spans="1:21" ht="15.75">
      <c r="A12" s="77" t="s">
        <v>14</v>
      </c>
      <c r="B12" s="78" t="s">
        <v>6</v>
      </c>
      <c r="C12" s="73"/>
      <c r="D12" s="73"/>
      <c r="E12" s="73"/>
      <c r="F12" s="73"/>
      <c r="G12" s="73"/>
      <c r="H12" s="73"/>
      <c r="I12" s="73"/>
      <c r="J12" s="73"/>
      <c r="K12" s="73"/>
      <c r="L12" s="73"/>
      <c r="M12" s="73"/>
      <c r="N12" s="73"/>
      <c r="O12" s="73"/>
      <c r="P12" s="74"/>
      <c r="Q12" s="74"/>
      <c r="R12" s="74"/>
      <c r="S12" s="74"/>
      <c r="T12" s="73"/>
      <c r="U12" s="73"/>
    </row>
    <row r="13" spans="1:21" ht="15.75">
      <c r="A13" s="77" t="s">
        <v>9</v>
      </c>
      <c r="B13" s="78" t="s">
        <v>11</v>
      </c>
      <c r="C13" s="73"/>
      <c r="D13" s="73"/>
      <c r="E13" s="73"/>
      <c r="F13" s="73"/>
      <c r="G13" s="73"/>
      <c r="H13" s="73"/>
      <c r="I13" s="73"/>
      <c r="J13" s="73"/>
      <c r="K13" s="73"/>
      <c r="L13" s="73"/>
      <c r="M13" s="73"/>
      <c r="N13" s="73"/>
      <c r="O13" s="73"/>
      <c r="P13" s="74"/>
      <c r="Q13" s="74"/>
      <c r="R13" s="74"/>
      <c r="S13" s="74"/>
      <c r="T13" s="73"/>
      <c r="U13" s="73"/>
    </row>
    <row r="14" spans="1:21" ht="15.75">
      <c r="A14" s="75" t="s">
        <v>1</v>
      </c>
      <c r="B14" s="76" t="s">
        <v>8</v>
      </c>
      <c r="C14" s="73"/>
      <c r="D14" s="73"/>
      <c r="E14" s="73"/>
      <c r="F14" s="73"/>
      <c r="G14" s="73"/>
      <c r="H14" s="73"/>
      <c r="I14" s="73"/>
      <c r="J14" s="73"/>
      <c r="K14" s="73"/>
      <c r="L14" s="73"/>
      <c r="M14" s="73"/>
      <c r="N14" s="73"/>
      <c r="O14" s="73"/>
      <c r="P14" s="74"/>
      <c r="Q14" s="74"/>
      <c r="R14" s="74"/>
      <c r="S14" s="74"/>
      <c r="T14" s="73"/>
      <c r="U14" s="73"/>
    </row>
    <row r="15" spans="1:21" ht="15.75">
      <c r="A15" s="75" t="s">
        <v>13</v>
      </c>
      <c r="B15" s="76" t="s">
        <v>5</v>
      </c>
      <c r="C15" s="73"/>
      <c r="D15" s="73"/>
      <c r="E15" s="73"/>
      <c r="F15" s="73"/>
      <c r="G15" s="73"/>
      <c r="H15" s="73"/>
      <c r="I15" s="73"/>
      <c r="J15" s="73"/>
      <c r="K15" s="73"/>
      <c r="L15" s="73"/>
      <c r="M15" s="73"/>
      <c r="N15" s="73"/>
      <c r="O15" s="73"/>
      <c r="P15" s="74"/>
      <c r="Q15" s="74"/>
      <c r="R15" s="74"/>
      <c r="S15" s="74"/>
      <c r="T15" s="73"/>
      <c r="U15" s="73"/>
    </row>
    <row r="16" spans="1:21" ht="15.75">
      <c r="A16" s="77" t="s">
        <v>15</v>
      </c>
      <c r="B16" s="78" t="s">
        <v>6</v>
      </c>
      <c r="C16" s="73"/>
      <c r="D16" s="73"/>
      <c r="E16" s="73"/>
      <c r="F16" s="73"/>
      <c r="G16" s="73"/>
      <c r="H16" s="73"/>
      <c r="I16" s="73"/>
      <c r="J16" s="73"/>
      <c r="K16" s="73"/>
      <c r="L16" s="73"/>
      <c r="M16" s="73"/>
      <c r="N16" s="73"/>
      <c r="O16" s="73"/>
      <c r="P16" s="74"/>
      <c r="Q16" s="74"/>
      <c r="R16" s="74"/>
      <c r="S16" s="74"/>
      <c r="T16" s="73"/>
      <c r="U16" s="73"/>
    </row>
    <row r="17" spans="1:21" ht="15.75">
      <c r="A17" s="77" t="s">
        <v>16</v>
      </c>
      <c r="B17" s="78" t="s">
        <v>7</v>
      </c>
      <c r="C17" s="73"/>
      <c r="D17" s="73"/>
      <c r="E17" s="73"/>
      <c r="F17" s="73"/>
      <c r="G17" s="73"/>
      <c r="H17" s="73"/>
      <c r="I17" s="73"/>
      <c r="J17" s="73"/>
      <c r="K17" s="73"/>
      <c r="L17" s="73"/>
      <c r="M17" s="73"/>
      <c r="N17" s="73"/>
      <c r="O17" s="73"/>
      <c r="P17" s="74"/>
      <c r="Q17" s="74"/>
      <c r="R17" s="74"/>
      <c r="S17" s="74"/>
      <c r="T17" s="73"/>
      <c r="U17" s="73"/>
    </row>
    <row r="18" spans="1:21" ht="15.75">
      <c r="A18" s="77" t="s">
        <v>9</v>
      </c>
      <c r="B18" s="78" t="s">
        <v>11</v>
      </c>
      <c r="C18" s="73"/>
      <c r="D18" s="73"/>
      <c r="E18" s="73"/>
      <c r="F18" s="73"/>
      <c r="G18" s="73"/>
      <c r="H18" s="73"/>
      <c r="I18" s="73"/>
      <c r="J18" s="73"/>
      <c r="K18" s="73"/>
      <c r="L18" s="73"/>
      <c r="M18" s="73"/>
      <c r="N18" s="73"/>
      <c r="O18" s="73"/>
      <c r="P18" s="74"/>
      <c r="Q18" s="74"/>
      <c r="R18" s="74"/>
      <c r="S18" s="74"/>
      <c r="T18" s="73"/>
      <c r="U18" s="73"/>
    </row>
    <row r="19" spans="1:21" ht="15.75">
      <c r="A19" s="75" t="s">
        <v>14</v>
      </c>
      <c r="B19" s="76" t="s">
        <v>59</v>
      </c>
      <c r="C19" s="73"/>
      <c r="D19" s="73"/>
      <c r="E19" s="73"/>
      <c r="F19" s="73"/>
      <c r="G19" s="73"/>
      <c r="H19" s="73"/>
      <c r="I19" s="73"/>
      <c r="J19" s="73"/>
      <c r="K19" s="73"/>
      <c r="L19" s="73"/>
      <c r="M19" s="73"/>
      <c r="N19" s="73"/>
      <c r="O19" s="73"/>
      <c r="P19" s="74"/>
      <c r="Q19" s="74"/>
      <c r="R19" s="74"/>
      <c r="S19" s="74"/>
      <c r="T19" s="73"/>
      <c r="U19" s="73"/>
    </row>
    <row r="20" spans="1:21" ht="15.75">
      <c r="A20" s="77" t="s">
        <v>17</v>
      </c>
      <c r="B20" s="78" t="s">
        <v>6</v>
      </c>
      <c r="C20" s="73"/>
      <c r="D20" s="73"/>
      <c r="E20" s="73"/>
      <c r="F20" s="73"/>
      <c r="G20" s="73"/>
      <c r="H20" s="73"/>
      <c r="I20" s="73"/>
      <c r="J20" s="73"/>
      <c r="K20" s="73"/>
      <c r="L20" s="73"/>
      <c r="M20" s="73"/>
      <c r="N20" s="73"/>
      <c r="O20" s="73"/>
      <c r="P20" s="74"/>
      <c r="Q20" s="74"/>
      <c r="R20" s="74"/>
      <c r="S20" s="74"/>
      <c r="T20" s="73"/>
      <c r="U20" s="73"/>
    </row>
    <row r="21" spans="1:21" ht="15.75">
      <c r="A21" s="77" t="s">
        <v>18</v>
      </c>
      <c r="B21" s="78" t="s">
        <v>7</v>
      </c>
      <c r="C21" s="73"/>
      <c r="D21" s="73"/>
      <c r="E21" s="73"/>
      <c r="F21" s="73"/>
      <c r="G21" s="73"/>
      <c r="H21" s="73"/>
      <c r="I21" s="73"/>
      <c r="J21" s="73"/>
      <c r="K21" s="73"/>
      <c r="L21" s="73"/>
      <c r="M21" s="73"/>
      <c r="N21" s="73"/>
      <c r="O21" s="73"/>
      <c r="P21" s="74"/>
      <c r="Q21" s="74"/>
      <c r="R21" s="74"/>
      <c r="S21" s="74"/>
      <c r="T21" s="73"/>
      <c r="U21" s="73"/>
    </row>
    <row r="22" spans="1:22" s="79" customFormat="1" ht="15.75">
      <c r="A22" s="77" t="s">
        <v>9</v>
      </c>
      <c r="B22" s="78" t="s">
        <v>11</v>
      </c>
      <c r="C22" s="73"/>
      <c r="D22" s="73"/>
      <c r="E22" s="73"/>
      <c r="F22" s="73"/>
      <c r="G22" s="73"/>
      <c r="H22" s="73"/>
      <c r="I22" s="73"/>
      <c r="J22" s="73"/>
      <c r="K22" s="73"/>
      <c r="L22" s="73"/>
      <c r="M22" s="73"/>
      <c r="N22" s="73"/>
      <c r="O22" s="73"/>
      <c r="P22" s="74"/>
      <c r="Q22" s="74"/>
      <c r="R22" s="74"/>
      <c r="S22" s="74"/>
      <c r="T22" s="73"/>
      <c r="U22" s="73"/>
      <c r="V22" s="61"/>
    </row>
    <row r="23" spans="1:22" ht="51.75" customHeight="1">
      <c r="A23" s="875" t="s">
        <v>119</v>
      </c>
      <c r="B23" s="875"/>
      <c r="C23" s="875"/>
      <c r="D23" s="875"/>
      <c r="E23" s="875"/>
      <c r="F23" s="875"/>
      <c r="G23" s="875"/>
      <c r="H23" s="875"/>
      <c r="I23" s="79"/>
      <c r="J23" s="79"/>
      <c r="K23" s="79"/>
      <c r="L23" s="79"/>
      <c r="M23" s="79"/>
      <c r="N23" s="867" t="s">
        <v>127</v>
      </c>
      <c r="O23" s="867"/>
      <c r="P23" s="867"/>
      <c r="Q23" s="867"/>
      <c r="R23" s="867"/>
      <c r="S23" s="867"/>
      <c r="T23" s="867"/>
      <c r="U23" s="867"/>
      <c r="V23" s="79"/>
    </row>
  </sheetData>
  <sheetProtection/>
  <mergeCells count="31">
    <mergeCell ref="K5:P5"/>
    <mergeCell ref="Q1:U1"/>
    <mergeCell ref="T3:T7"/>
    <mergeCell ref="E3:F3"/>
    <mergeCell ref="N6:N7"/>
    <mergeCell ref="F1:P1"/>
    <mergeCell ref="O6:O7"/>
    <mergeCell ref="R4:R7"/>
    <mergeCell ref="Q4:Q7"/>
    <mergeCell ref="A1:E1"/>
    <mergeCell ref="G3:G7"/>
    <mergeCell ref="A23:H23"/>
    <mergeCell ref="I3:S3"/>
    <mergeCell ref="F4:F7"/>
    <mergeCell ref="S4:S7"/>
    <mergeCell ref="A3:B7"/>
    <mergeCell ref="L6:M6"/>
    <mergeCell ref="H3:H7"/>
    <mergeCell ref="E4:E7"/>
    <mergeCell ref="J4:P4"/>
    <mergeCell ref="P6:P7"/>
    <mergeCell ref="A9:B9"/>
    <mergeCell ref="R2:U2"/>
    <mergeCell ref="N23:U23"/>
    <mergeCell ref="J5:J7"/>
    <mergeCell ref="U3:U7"/>
    <mergeCell ref="A8:B8"/>
    <mergeCell ref="K6:K7"/>
    <mergeCell ref="I4:I7"/>
    <mergeCell ref="D3:D7"/>
    <mergeCell ref="C3:C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BI188"/>
  <sheetViews>
    <sheetView view="pageBreakPreview" zoomScale="85" zoomScaleSheetLayoutView="85" zoomScalePageLayoutView="0" workbookViewId="0" topLeftCell="A60">
      <selection activeCell="U25" sqref="U25"/>
    </sheetView>
  </sheetViews>
  <sheetFormatPr defaultColWidth="9.00390625" defaultRowHeight="15.75"/>
  <cols>
    <col min="1" max="1" width="2.625" style="410" customWidth="1"/>
    <col min="2" max="2" width="15.875" style="410" customWidth="1"/>
    <col min="3" max="4" width="10.125" style="519" customWidth="1"/>
    <col min="5" max="5" width="9.375" style="520" customWidth="1"/>
    <col min="6" max="6" width="9.625" style="520" customWidth="1"/>
    <col min="7" max="7" width="7.75390625" style="520" customWidth="1"/>
    <col min="8" max="9" width="10.25390625" style="519" customWidth="1"/>
    <col min="10" max="10" width="9.25390625" style="519" customWidth="1"/>
    <col min="11" max="11" width="9.375" style="520" customWidth="1"/>
    <col min="12" max="12" width="10.00390625" style="520" customWidth="1"/>
    <col min="13" max="13" width="7.75390625" style="520" customWidth="1"/>
    <col min="14" max="14" width="9.875" style="520" customWidth="1"/>
    <col min="15" max="15" width="7.50390625" style="520" customWidth="1"/>
    <col min="16" max="16" width="9.125" style="520" customWidth="1"/>
    <col min="17" max="17" width="10.00390625" style="520" customWidth="1"/>
    <col min="18" max="18" width="6.75390625" style="520" customWidth="1"/>
    <col min="19" max="19" width="8.125" style="520" customWidth="1"/>
    <col min="20" max="20" width="9.375" style="520" customWidth="1"/>
    <col min="21" max="21" width="4.875" style="520" customWidth="1"/>
    <col min="22" max="23" width="7.75390625" style="461" customWidth="1"/>
    <col min="24" max="24" width="8.625" style="462" customWidth="1"/>
    <col min="25" max="25" width="6.625" style="403" customWidth="1"/>
    <col min="26" max="26" width="5.125" style="403" customWidth="1"/>
    <col min="27" max="27" width="7.75390625" style="461" customWidth="1"/>
    <col min="28" max="29" width="7.75390625" style="463" customWidth="1"/>
    <col min="30" max="30" width="12.625" style="403" customWidth="1"/>
    <col min="31" max="44" width="8.00390625" style="403" customWidth="1"/>
    <col min="45" max="61" width="9.00390625" style="403" customWidth="1"/>
    <col min="62" max="16384" width="9.00390625" style="410" customWidth="1"/>
  </cols>
  <sheetData>
    <row r="1" spans="1:21" ht="53.25" customHeight="1">
      <c r="A1" s="910" t="s">
        <v>313</v>
      </c>
      <c r="B1" s="910"/>
      <c r="C1" s="910"/>
      <c r="D1" s="910"/>
      <c r="E1" s="855" t="str">
        <f>"KẾT QUẢ THI HÀNH ÁN DÂN SỰ TÍNH BẰNG TIỀN CHIA THEO 
CƠ QUAN THI HÀNH ÁN DÂN SỰ VÀ CHẤP HÀNH VIÊN
"&amp;TT!C8&amp;""</f>
        <v>KẾT QUẢ THI HÀNH ÁN DÂN SỰ TÍNH BẰNG TIỀN CHIA THEO 
CƠ QUAN THI HÀNH ÁN DÂN SỰ VÀ CHẤP HÀNH VIÊN
01 tháng/năm 2022</v>
      </c>
      <c r="F1" s="855"/>
      <c r="G1" s="855"/>
      <c r="H1" s="855"/>
      <c r="I1" s="855"/>
      <c r="J1" s="855"/>
      <c r="K1" s="855"/>
      <c r="L1" s="855"/>
      <c r="M1" s="855"/>
      <c r="N1" s="855"/>
      <c r="O1" s="855"/>
      <c r="P1" s="909" t="str">
        <f>'[3]Thông tin'!C2</f>
        <v>Đơn vị  báo cáo: CỤC THADS TỈNH SƠN LA
Đơn vị nhận báo cáo: TỔNG CỤC THADS</v>
      </c>
      <c r="Q1" s="909"/>
      <c r="R1" s="909"/>
      <c r="S1" s="909"/>
      <c r="T1" s="909"/>
      <c r="U1" s="909"/>
    </row>
    <row r="2" spans="1:29" s="403" customFormat="1" ht="15.75">
      <c r="A2" s="382"/>
      <c r="B2" s="384"/>
      <c r="C2" s="464"/>
      <c r="D2" s="465"/>
      <c r="E2" s="465"/>
      <c r="F2" s="465"/>
      <c r="G2" s="465"/>
      <c r="H2" s="465"/>
      <c r="I2" s="466"/>
      <c r="J2" s="467"/>
      <c r="K2" s="467"/>
      <c r="L2" s="467"/>
      <c r="M2" s="468"/>
      <c r="N2" s="468"/>
      <c r="O2" s="468"/>
      <c r="P2" s="915" t="s">
        <v>161</v>
      </c>
      <c r="Q2" s="915"/>
      <c r="R2" s="915"/>
      <c r="S2" s="915"/>
      <c r="T2" s="915"/>
      <c r="U2" s="915"/>
      <c r="V2" s="461"/>
      <c r="W2" s="461"/>
      <c r="X2" s="462"/>
      <c r="AA2" s="461"/>
      <c r="AB2" s="463"/>
      <c r="AC2" s="463"/>
    </row>
    <row r="3" spans="1:29" s="403" customFormat="1" ht="12.75">
      <c r="A3" s="893" t="s">
        <v>136</v>
      </c>
      <c r="B3" s="893" t="s">
        <v>157</v>
      </c>
      <c r="C3" s="906" t="s">
        <v>134</v>
      </c>
      <c r="D3" s="906" t="s">
        <v>4</v>
      </c>
      <c r="E3" s="906"/>
      <c r="F3" s="892" t="s">
        <v>36</v>
      </c>
      <c r="G3" s="892" t="s">
        <v>158</v>
      </c>
      <c r="H3" s="892" t="s">
        <v>37</v>
      </c>
      <c r="I3" s="916" t="s">
        <v>4</v>
      </c>
      <c r="J3" s="917"/>
      <c r="K3" s="917"/>
      <c r="L3" s="917"/>
      <c r="M3" s="917"/>
      <c r="N3" s="917"/>
      <c r="O3" s="917"/>
      <c r="P3" s="917"/>
      <c r="Q3" s="917"/>
      <c r="R3" s="917"/>
      <c r="S3" s="917"/>
      <c r="T3" s="920" t="s">
        <v>103</v>
      </c>
      <c r="U3" s="913" t="s">
        <v>160</v>
      </c>
      <c r="V3" s="461"/>
      <c r="W3" s="461"/>
      <c r="X3" s="462"/>
      <c r="AA3" s="461"/>
      <c r="AB3" s="463"/>
      <c r="AC3" s="463"/>
    </row>
    <row r="4" spans="1:29" s="403" customFormat="1" ht="12.75">
      <c r="A4" s="894"/>
      <c r="B4" s="894"/>
      <c r="C4" s="906"/>
      <c r="D4" s="906" t="s">
        <v>137</v>
      </c>
      <c r="E4" s="906" t="s">
        <v>62</v>
      </c>
      <c r="F4" s="892"/>
      <c r="G4" s="892"/>
      <c r="H4" s="892"/>
      <c r="I4" s="892" t="s">
        <v>61</v>
      </c>
      <c r="J4" s="906" t="s">
        <v>4</v>
      </c>
      <c r="K4" s="906"/>
      <c r="L4" s="906"/>
      <c r="M4" s="906"/>
      <c r="N4" s="906"/>
      <c r="O4" s="906"/>
      <c r="P4" s="906"/>
      <c r="Q4" s="892" t="s">
        <v>139</v>
      </c>
      <c r="R4" s="892" t="s">
        <v>148</v>
      </c>
      <c r="S4" s="904" t="s">
        <v>81</v>
      </c>
      <c r="T4" s="921"/>
      <c r="U4" s="914"/>
      <c r="V4" s="461"/>
      <c r="W4" s="461"/>
      <c r="X4" s="462"/>
      <c r="AA4" s="461"/>
      <c r="AB4" s="463"/>
      <c r="AC4" s="463"/>
    </row>
    <row r="5" spans="1:29" s="403" customFormat="1" ht="12.75">
      <c r="A5" s="894"/>
      <c r="B5" s="894"/>
      <c r="C5" s="906"/>
      <c r="D5" s="906"/>
      <c r="E5" s="906"/>
      <c r="F5" s="892"/>
      <c r="G5" s="892"/>
      <c r="H5" s="892"/>
      <c r="I5" s="892"/>
      <c r="J5" s="892" t="s">
        <v>96</v>
      </c>
      <c r="K5" s="906" t="s">
        <v>4</v>
      </c>
      <c r="L5" s="906"/>
      <c r="M5" s="906"/>
      <c r="N5" s="892" t="s">
        <v>42</v>
      </c>
      <c r="O5" s="892" t="s">
        <v>147</v>
      </c>
      <c r="P5" s="892" t="s">
        <v>46</v>
      </c>
      <c r="Q5" s="892"/>
      <c r="R5" s="892"/>
      <c r="S5" s="904"/>
      <c r="T5" s="921"/>
      <c r="U5" s="914"/>
      <c r="V5" s="461"/>
      <c r="W5" s="461"/>
      <c r="X5" s="469">
        <f>T9</f>
        <v>212168726</v>
      </c>
      <c r="AA5" s="461"/>
      <c r="AB5" s="463"/>
      <c r="AC5" s="463"/>
    </row>
    <row r="6" spans="1:29" s="403" customFormat="1" ht="12.75">
      <c r="A6" s="894"/>
      <c r="B6" s="894"/>
      <c r="C6" s="906"/>
      <c r="D6" s="906"/>
      <c r="E6" s="906"/>
      <c r="F6" s="892"/>
      <c r="G6" s="892"/>
      <c r="H6" s="892"/>
      <c r="I6" s="892"/>
      <c r="J6" s="892"/>
      <c r="K6" s="906"/>
      <c r="L6" s="906"/>
      <c r="M6" s="906"/>
      <c r="N6" s="892"/>
      <c r="O6" s="892"/>
      <c r="P6" s="892"/>
      <c r="Q6" s="892"/>
      <c r="R6" s="892"/>
      <c r="S6" s="904"/>
      <c r="T6" s="921"/>
      <c r="U6" s="914"/>
      <c r="V6" s="461"/>
      <c r="W6" s="461"/>
      <c r="X6" s="462"/>
      <c r="AA6" s="461"/>
      <c r="AB6" s="463"/>
      <c r="AC6" s="463"/>
    </row>
    <row r="7" spans="1:29" s="403" customFormat="1" ht="67.5" customHeight="1">
      <c r="A7" s="895"/>
      <c r="B7" s="895"/>
      <c r="C7" s="906"/>
      <c r="D7" s="906"/>
      <c r="E7" s="906"/>
      <c r="F7" s="892"/>
      <c r="G7" s="892"/>
      <c r="H7" s="892"/>
      <c r="I7" s="892"/>
      <c r="J7" s="892"/>
      <c r="K7" s="537" t="s">
        <v>39</v>
      </c>
      <c r="L7" s="537" t="s">
        <v>138</v>
      </c>
      <c r="M7" s="537" t="s">
        <v>156</v>
      </c>
      <c r="N7" s="892"/>
      <c r="O7" s="892"/>
      <c r="P7" s="892"/>
      <c r="Q7" s="892"/>
      <c r="R7" s="892"/>
      <c r="S7" s="904"/>
      <c r="T7" s="922"/>
      <c r="U7" s="914"/>
      <c r="V7" s="905" t="s">
        <v>438</v>
      </c>
      <c r="W7" s="905" t="s">
        <v>439</v>
      </c>
      <c r="X7" s="897">
        <f>D9+Q9</f>
        <v>265434121</v>
      </c>
      <c r="Y7" s="898"/>
      <c r="AA7" s="470" t="s">
        <v>440</v>
      </c>
      <c r="AB7" s="470" t="s">
        <v>441</v>
      </c>
      <c r="AC7" s="470" t="s">
        <v>442</v>
      </c>
    </row>
    <row r="8" spans="1:29" s="403" customFormat="1" ht="12.75">
      <c r="A8" s="911" t="s">
        <v>3</v>
      </c>
      <c r="B8" s="912"/>
      <c r="C8" s="538" t="s">
        <v>13</v>
      </c>
      <c r="D8" s="538" t="s">
        <v>14</v>
      </c>
      <c r="E8" s="538" t="s">
        <v>19</v>
      </c>
      <c r="F8" s="538" t="s">
        <v>22</v>
      </c>
      <c r="G8" s="538" t="s">
        <v>23</v>
      </c>
      <c r="H8" s="538" t="s">
        <v>24</v>
      </c>
      <c r="I8" s="538" t="s">
        <v>25</v>
      </c>
      <c r="J8" s="538" t="s">
        <v>26</v>
      </c>
      <c r="K8" s="538" t="s">
        <v>27</v>
      </c>
      <c r="L8" s="538" t="s">
        <v>29</v>
      </c>
      <c r="M8" s="538" t="s">
        <v>30</v>
      </c>
      <c r="N8" s="538" t="s">
        <v>104</v>
      </c>
      <c r="O8" s="538" t="s">
        <v>101</v>
      </c>
      <c r="P8" s="538" t="s">
        <v>105</v>
      </c>
      <c r="Q8" s="538" t="s">
        <v>106</v>
      </c>
      <c r="R8" s="538" t="s">
        <v>107</v>
      </c>
      <c r="S8" s="538" t="s">
        <v>118</v>
      </c>
      <c r="T8" s="538" t="s">
        <v>131</v>
      </c>
      <c r="U8" s="538" t="s">
        <v>133</v>
      </c>
      <c r="V8" s="905"/>
      <c r="W8" s="905"/>
      <c r="X8" s="462"/>
      <c r="AA8" s="461"/>
      <c r="AB8" s="463"/>
      <c r="AC8" s="463"/>
    </row>
    <row r="9" spans="1:61" s="477" customFormat="1" ht="20.25" customHeight="1">
      <c r="A9" s="899" t="s">
        <v>10</v>
      </c>
      <c r="B9" s="899"/>
      <c r="C9" s="521">
        <f aca="true" t="shared" si="0" ref="C9:T9">C10+C17</f>
        <v>216782772</v>
      </c>
      <c r="D9" s="521">
        <f t="shared" si="0"/>
        <v>197386110</v>
      </c>
      <c r="E9" s="521">
        <f t="shared" si="0"/>
        <v>19396662</v>
      </c>
      <c r="F9" s="521">
        <f t="shared" si="0"/>
        <v>155157</v>
      </c>
      <c r="G9" s="521">
        <f t="shared" si="0"/>
        <v>0</v>
      </c>
      <c r="H9" s="521">
        <f t="shared" si="0"/>
        <v>216627615</v>
      </c>
      <c r="I9" s="521">
        <f t="shared" si="0"/>
        <v>145613147</v>
      </c>
      <c r="J9" s="521">
        <f t="shared" si="0"/>
        <v>4458889</v>
      </c>
      <c r="K9" s="521">
        <f t="shared" si="0"/>
        <v>3500323</v>
      </c>
      <c r="L9" s="521">
        <f t="shared" si="0"/>
        <v>958566</v>
      </c>
      <c r="M9" s="521">
        <f t="shared" si="0"/>
        <v>0</v>
      </c>
      <c r="N9" s="521">
        <f t="shared" si="0"/>
        <v>138924038</v>
      </c>
      <c r="O9" s="521">
        <f t="shared" si="0"/>
        <v>0</v>
      </c>
      <c r="P9" s="521">
        <f t="shared" si="0"/>
        <v>2230220</v>
      </c>
      <c r="Q9" s="521">
        <f t="shared" si="0"/>
        <v>68048011</v>
      </c>
      <c r="R9" s="521">
        <f t="shared" si="0"/>
        <v>96050</v>
      </c>
      <c r="S9" s="521">
        <f t="shared" si="0"/>
        <v>2870407</v>
      </c>
      <c r="T9" s="521">
        <f t="shared" si="0"/>
        <v>212168726</v>
      </c>
      <c r="U9" s="522">
        <f aca="true" t="shared" si="1" ref="U9:U67">(J9/I9)*100</f>
        <v>3.0621472661393687</v>
      </c>
      <c r="V9" s="471">
        <f>V10+V17</f>
        <v>202731985</v>
      </c>
      <c r="W9" s="471">
        <f>W10+W17</f>
        <v>216627615</v>
      </c>
      <c r="X9" s="472">
        <f>X10+X17</f>
        <v>0</v>
      </c>
      <c r="Y9" s="473">
        <f>X9+W9</f>
        <v>216627615</v>
      </c>
      <c r="Z9" s="473">
        <f>V9-Y9</f>
        <v>-13895630</v>
      </c>
      <c r="AA9" s="474">
        <f>AA10+AA17</f>
        <v>241757366</v>
      </c>
      <c r="AB9" s="474">
        <f>AB10+AB17</f>
        <v>197386110</v>
      </c>
      <c r="AC9" s="474">
        <f>AC10+AC17</f>
        <v>44371256</v>
      </c>
      <c r="AD9" s="475"/>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row>
    <row r="10" spans="1:61" s="404" customFormat="1" ht="25.5">
      <c r="A10" s="398" t="s">
        <v>0</v>
      </c>
      <c r="B10" s="659" t="s">
        <v>321</v>
      </c>
      <c r="C10" s="523">
        <f aca="true" t="shared" si="2" ref="C10:T10">SUM(C11:C16)</f>
        <v>16658032</v>
      </c>
      <c r="D10" s="523">
        <f t="shared" si="2"/>
        <v>16581997</v>
      </c>
      <c r="E10" s="523">
        <f t="shared" si="2"/>
        <v>76035</v>
      </c>
      <c r="F10" s="523">
        <f t="shared" si="2"/>
        <v>9157</v>
      </c>
      <c r="G10" s="523">
        <f t="shared" si="2"/>
        <v>0</v>
      </c>
      <c r="H10" s="523">
        <f t="shared" si="2"/>
        <v>16648875</v>
      </c>
      <c r="I10" s="523">
        <f t="shared" si="2"/>
        <v>3434099</v>
      </c>
      <c r="J10" s="523">
        <f t="shared" si="2"/>
        <v>40450</v>
      </c>
      <c r="K10" s="523">
        <f t="shared" si="2"/>
        <v>40450</v>
      </c>
      <c r="L10" s="523">
        <f t="shared" si="2"/>
        <v>0</v>
      </c>
      <c r="M10" s="523">
        <f t="shared" si="2"/>
        <v>0</v>
      </c>
      <c r="N10" s="523">
        <f t="shared" si="2"/>
        <v>3392561</v>
      </c>
      <c r="O10" s="523">
        <f t="shared" si="2"/>
        <v>0</v>
      </c>
      <c r="P10" s="523">
        <f t="shared" si="2"/>
        <v>1088</v>
      </c>
      <c r="Q10" s="523">
        <f t="shared" si="2"/>
        <v>13214776</v>
      </c>
      <c r="R10" s="523">
        <f t="shared" si="2"/>
        <v>0</v>
      </c>
      <c r="S10" s="523">
        <f t="shared" si="2"/>
        <v>0</v>
      </c>
      <c r="T10" s="523">
        <f t="shared" si="2"/>
        <v>16608425</v>
      </c>
      <c r="U10" s="522">
        <f t="shared" si="1"/>
        <v>1.1778926583071716</v>
      </c>
      <c r="V10" s="479">
        <f>SUM(V11:V16)</f>
        <v>16648875</v>
      </c>
      <c r="W10" s="479">
        <f>SUM(W11:W16)</f>
        <v>16648875</v>
      </c>
      <c r="X10" s="480">
        <f>SUM(X11:X16)</f>
        <v>0</v>
      </c>
      <c r="Y10" s="481">
        <f aca="true" t="shared" si="3" ref="Y10:Y67">X10+W10</f>
        <v>16648875</v>
      </c>
      <c r="Z10" s="481">
        <f>V10-Y10</f>
        <v>0</v>
      </c>
      <c r="AA10" s="482">
        <f>16586997+663516</f>
        <v>17250513</v>
      </c>
      <c r="AB10" s="483">
        <f>D10</f>
        <v>16581997</v>
      </c>
      <c r="AC10" s="483">
        <f>AA10-AB10</f>
        <v>668516</v>
      </c>
      <c r="AD10" s="409">
        <f>D10+'[5]PT02'!C75</f>
        <v>16581997</v>
      </c>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row>
    <row r="11" spans="1:29" ht="18.75" customHeight="1">
      <c r="A11" s="405">
        <v>1</v>
      </c>
      <c r="B11" s="484" t="s">
        <v>322</v>
      </c>
      <c r="C11" s="544">
        <f aca="true" t="shared" si="4" ref="C11:C16">SUM(D11:E11)</f>
        <v>0</v>
      </c>
      <c r="D11" s="544">
        <v>0</v>
      </c>
      <c r="E11" s="496">
        <v>0</v>
      </c>
      <c r="F11" s="496">
        <v>0</v>
      </c>
      <c r="G11" s="496">
        <v>0</v>
      </c>
      <c r="H11" s="544">
        <f aca="true" t="shared" si="5" ref="H11:H16">I11+Q11+R11+S11</f>
        <v>0</v>
      </c>
      <c r="I11" s="544">
        <f aca="true" t="shared" si="6" ref="I11:I16">J11+N11+O11+P11</f>
        <v>0</v>
      </c>
      <c r="J11" s="544">
        <f aca="true" t="shared" si="7" ref="J11:J16">K11+L11+M11</f>
        <v>0</v>
      </c>
      <c r="K11" s="496">
        <v>0</v>
      </c>
      <c r="L11" s="496">
        <v>0</v>
      </c>
      <c r="M11" s="496">
        <v>0</v>
      </c>
      <c r="N11" s="496">
        <v>0</v>
      </c>
      <c r="O11" s="496">
        <v>0</v>
      </c>
      <c r="P11" s="496">
        <v>0</v>
      </c>
      <c r="Q11" s="496">
        <v>0</v>
      </c>
      <c r="R11" s="496">
        <v>0</v>
      </c>
      <c r="S11" s="496">
        <v>0</v>
      </c>
      <c r="T11" s="496">
        <f aca="true" t="shared" si="8" ref="T11:T16">N11+O11+P11+Q11+R11+S11</f>
        <v>0</v>
      </c>
      <c r="U11" s="526" t="e">
        <f t="shared" si="1"/>
        <v>#DIV/0!</v>
      </c>
      <c r="V11" s="461">
        <f aca="true" t="shared" si="9" ref="V11:V16">H11</f>
        <v>0</v>
      </c>
      <c r="W11" s="461">
        <f>C11-F11-G11</f>
        <v>0</v>
      </c>
      <c r="X11" s="462">
        <f aca="true" t="shared" si="10" ref="X11:X16">V11-W11</f>
        <v>0</v>
      </c>
      <c r="Y11" s="485">
        <f>X11+W11</f>
        <v>0</v>
      </c>
      <c r="Z11" s="485">
        <f aca="true" t="shared" si="11" ref="Z11:Z67">V11-Y11</f>
        <v>0</v>
      </c>
      <c r="AC11" s="486"/>
    </row>
    <row r="12" spans="1:26" ht="18.75" customHeight="1">
      <c r="A12" s="405">
        <v>2</v>
      </c>
      <c r="B12" s="484" t="s">
        <v>323</v>
      </c>
      <c r="C12" s="544">
        <f t="shared" si="4"/>
        <v>2620</v>
      </c>
      <c r="D12" s="544">
        <v>400</v>
      </c>
      <c r="E12" s="496">
        <v>2220</v>
      </c>
      <c r="F12" s="496">
        <v>0</v>
      </c>
      <c r="G12" s="496">
        <v>0</v>
      </c>
      <c r="H12" s="544">
        <f t="shared" si="5"/>
        <v>2620</v>
      </c>
      <c r="I12" s="544">
        <f t="shared" si="6"/>
        <v>2220</v>
      </c>
      <c r="J12" s="544">
        <f t="shared" si="7"/>
        <v>2020</v>
      </c>
      <c r="K12" s="496">
        <v>2020</v>
      </c>
      <c r="L12" s="496">
        <v>0</v>
      </c>
      <c r="M12" s="496">
        <v>0</v>
      </c>
      <c r="N12" s="496">
        <v>200</v>
      </c>
      <c r="O12" s="496">
        <v>0</v>
      </c>
      <c r="P12" s="496">
        <v>0</v>
      </c>
      <c r="Q12" s="496">
        <v>400</v>
      </c>
      <c r="R12" s="496">
        <v>0</v>
      </c>
      <c r="S12" s="496">
        <v>0</v>
      </c>
      <c r="T12" s="496">
        <f t="shared" si="8"/>
        <v>600</v>
      </c>
      <c r="U12" s="526">
        <f t="shared" si="1"/>
        <v>90.990990990991</v>
      </c>
      <c r="V12" s="461">
        <f t="shared" si="9"/>
        <v>2620</v>
      </c>
      <c r="W12" s="461">
        <f>C12-F12-G12</f>
        <v>2620</v>
      </c>
      <c r="X12" s="462">
        <f t="shared" si="10"/>
        <v>0</v>
      </c>
      <c r="Y12" s="485">
        <f t="shared" si="3"/>
        <v>2620</v>
      </c>
      <c r="Z12" s="485">
        <f t="shared" si="11"/>
        <v>0</v>
      </c>
    </row>
    <row r="13" spans="1:26" ht="18.75" customHeight="1">
      <c r="A13" s="405">
        <v>3</v>
      </c>
      <c r="B13" s="484" t="s">
        <v>324</v>
      </c>
      <c r="C13" s="544">
        <f t="shared" si="4"/>
        <v>11533580</v>
      </c>
      <c r="D13" s="544">
        <v>11518360</v>
      </c>
      <c r="E13" s="496">
        <v>15220</v>
      </c>
      <c r="F13" s="496">
        <v>0</v>
      </c>
      <c r="G13" s="496">
        <v>0</v>
      </c>
      <c r="H13" s="544">
        <f t="shared" si="5"/>
        <v>11533580</v>
      </c>
      <c r="I13" s="544">
        <f t="shared" si="6"/>
        <v>15220</v>
      </c>
      <c r="J13" s="544">
        <f t="shared" si="7"/>
        <v>15220</v>
      </c>
      <c r="K13" s="496">
        <v>15220</v>
      </c>
      <c r="L13" s="496">
        <v>0</v>
      </c>
      <c r="M13" s="496">
        <v>0</v>
      </c>
      <c r="N13" s="496">
        <v>0</v>
      </c>
      <c r="O13" s="496">
        <v>0</v>
      </c>
      <c r="P13" s="496">
        <v>0</v>
      </c>
      <c r="Q13" s="496">
        <v>11518360</v>
      </c>
      <c r="R13" s="496">
        <v>0</v>
      </c>
      <c r="S13" s="496">
        <v>0</v>
      </c>
      <c r="T13" s="496">
        <f t="shared" si="8"/>
        <v>11518360</v>
      </c>
      <c r="U13" s="526">
        <f t="shared" si="1"/>
        <v>100</v>
      </c>
      <c r="V13" s="461">
        <f t="shared" si="9"/>
        <v>11533580</v>
      </c>
      <c r="W13" s="461">
        <f>C13-F13-G13</f>
        <v>11533580</v>
      </c>
      <c r="X13" s="462">
        <f t="shared" si="10"/>
        <v>0</v>
      </c>
      <c r="Y13" s="485">
        <f>X13+W13</f>
        <v>11533580</v>
      </c>
      <c r="Z13" s="485">
        <f>V13-Y13</f>
        <v>0</v>
      </c>
    </row>
    <row r="14" spans="1:26" ht="18.75" customHeight="1">
      <c r="A14" s="405">
        <v>4</v>
      </c>
      <c r="B14" s="487" t="s">
        <v>325</v>
      </c>
      <c r="C14" s="544">
        <f t="shared" si="4"/>
        <v>31067</v>
      </c>
      <c r="D14" s="544">
        <v>0</v>
      </c>
      <c r="E14" s="496">
        <v>31067</v>
      </c>
      <c r="F14" s="496">
        <v>9157</v>
      </c>
      <c r="G14" s="496">
        <v>0</v>
      </c>
      <c r="H14" s="544">
        <f t="shared" si="5"/>
        <v>21910</v>
      </c>
      <c r="I14" s="544">
        <f t="shared" si="6"/>
        <v>21910</v>
      </c>
      <c r="J14" s="544">
        <f t="shared" si="7"/>
        <v>21910</v>
      </c>
      <c r="K14" s="496">
        <v>21910</v>
      </c>
      <c r="L14" s="496">
        <v>0</v>
      </c>
      <c r="M14" s="496">
        <v>0</v>
      </c>
      <c r="N14" s="496">
        <v>0</v>
      </c>
      <c r="O14" s="496">
        <v>0</v>
      </c>
      <c r="P14" s="496">
        <v>0</v>
      </c>
      <c r="Q14" s="496">
        <v>0</v>
      </c>
      <c r="R14" s="496">
        <v>0</v>
      </c>
      <c r="S14" s="496">
        <v>0</v>
      </c>
      <c r="T14" s="496">
        <f t="shared" si="8"/>
        <v>0</v>
      </c>
      <c r="U14" s="526">
        <f t="shared" si="1"/>
        <v>100</v>
      </c>
      <c r="V14" s="461">
        <f t="shared" si="9"/>
        <v>21910</v>
      </c>
      <c r="W14" s="461">
        <f>C14-F14-G14</f>
        <v>21910</v>
      </c>
      <c r="X14" s="462">
        <f t="shared" si="10"/>
        <v>0</v>
      </c>
      <c r="Y14" s="485">
        <f>X14+W14</f>
        <v>21910</v>
      </c>
      <c r="Z14" s="485">
        <f>V14-Y14</f>
        <v>0</v>
      </c>
    </row>
    <row r="15" spans="1:26" ht="18.75" customHeight="1">
      <c r="A15" s="405">
        <v>5</v>
      </c>
      <c r="B15" s="484" t="s">
        <v>443</v>
      </c>
      <c r="C15" s="544">
        <f t="shared" si="4"/>
        <v>0</v>
      </c>
      <c r="D15" s="544">
        <v>0</v>
      </c>
      <c r="E15" s="496">
        <v>0</v>
      </c>
      <c r="F15" s="496">
        <v>0</v>
      </c>
      <c r="G15" s="496">
        <v>0</v>
      </c>
      <c r="H15" s="544">
        <f t="shared" si="5"/>
        <v>0</v>
      </c>
      <c r="I15" s="544">
        <f t="shared" si="6"/>
        <v>0</v>
      </c>
      <c r="J15" s="544">
        <f t="shared" si="7"/>
        <v>0</v>
      </c>
      <c r="K15" s="496">
        <v>0</v>
      </c>
      <c r="L15" s="496">
        <v>0</v>
      </c>
      <c r="M15" s="496">
        <v>0</v>
      </c>
      <c r="N15" s="496">
        <v>0</v>
      </c>
      <c r="O15" s="496">
        <v>0</v>
      </c>
      <c r="P15" s="496">
        <v>0</v>
      </c>
      <c r="Q15" s="496">
        <v>0</v>
      </c>
      <c r="R15" s="496">
        <v>0</v>
      </c>
      <c r="S15" s="496">
        <v>0</v>
      </c>
      <c r="T15" s="496">
        <f t="shared" si="8"/>
        <v>0</v>
      </c>
      <c r="U15" s="526" t="e">
        <f t="shared" si="1"/>
        <v>#DIV/0!</v>
      </c>
      <c r="V15" s="461">
        <f t="shared" si="9"/>
        <v>0</v>
      </c>
      <c r="W15" s="461">
        <f>C15-F15-G15</f>
        <v>0</v>
      </c>
      <c r="X15" s="462">
        <f t="shared" si="10"/>
        <v>0</v>
      </c>
      <c r="Y15" s="485">
        <f>X15+W15</f>
        <v>0</v>
      </c>
      <c r="Z15" s="485">
        <f>V15-Y15</f>
        <v>0</v>
      </c>
    </row>
    <row r="16" spans="1:26" ht="18.75" customHeight="1">
      <c r="A16" s="405">
        <v>6</v>
      </c>
      <c r="B16" s="484" t="s">
        <v>327</v>
      </c>
      <c r="C16" s="544">
        <f t="shared" si="4"/>
        <v>5090765</v>
      </c>
      <c r="D16" s="544">
        <v>5063237</v>
      </c>
      <c r="E16" s="496">
        <v>27528</v>
      </c>
      <c r="F16" s="496">
        <v>0</v>
      </c>
      <c r="G16" s="496">
        <v>0</v>
      </c>
      <c r="H16" s="544">
        <f t="shared" si="5"/>
        <v>5090765</v>
      </c>
      <c r="I16" s="544">
        <f t="shared" si="6"/>
        <v>3394749</v>
      </c>
      <c r="J16" s="544">
        <f t="shared" si="7"/>
        <v>1300</v>
      </c>
      <c r="K16" s="496">
        <v>1300</v>
      </c>
      <c r="L16" s="496">
        <v>0</v>
      </c>
      <c r="M16" s="496">
        <v>0</v>
      </c>
      <c r="N16" s="496">
        <v>3392361</v>
      </c>
      <c r="O16" s="496">
        <v>0</v>
      </c>
      <c r="P16" s="496">
        <v>1088</v>
      </c>
      <c r="Q16" s="496">
        <v>1696016</v>
      </c>
      <c r="R16" s="496">
        <v>0</v>
      </c>
      <c r="S16" s="496">
        <v>0</v>
      </c>
      <c r="T16" s="496">
        <f t="shared" si="8"/>
        <v>5089465</v>
      </c>
      <c r="U16" s="526">
        <f t="shared" si="1"/>
        <v>0.038294436495894105</v>
      </c>
      <c r="V16" s="461">
        <f t="shared" si="9"/>
        <v>5090765</v>
      </c>
      <c r="W16" s="461">
        <f aca="true" t="shared" si="12" ref="W16:W67">C16-F16-G16</f>
        <v>5090765</v>
      </c>
      <c r="X16" s="462">
        <f t="shared" si="10"/>
        <v>0</v>
      </c>
      <c r="Y16" s="485">
        <f>X16+W16</f>
        <v>5090765</v>
      </c>
      <c r="Z16" s="485">
        <f t="shared" si="11"/>
        <v>0</v>
      </c>
    </row>
    <row r="17" spans="1:61" s="491" customFormat="1" ht="19.5" customHeight="1">
      <c r="A17" s="398" t="s">
        <v>1</v>
      </c>
      <c r="B17" s="659" t="s">
        <v>8</v>
      </c>
      <c r="C17" s="523">
        <f aca="true" t="shared" si="13" ref="C17:T17">C18+C25+C29+C33+C40+C43+C48+C51+C55+C58+C62+C65</f>
        <v>200124740</v>
      </c>
      <c r="D17" s="527">
        <f t="shared" si="13"/>
        <v>180804113</v>
      </c>
      <c r="E17" s="523">
        <f t="shared" si="13"/>
        <v>19320627</v>
      </c>
      <c r="F17" s="523">
        <f t="shared" si="13"/>
        <v>146000</v>
      </c>
      <c r="G17" s="523">
        <f t="shared" si="13"/>
        <v>0</v>
      </c>
      <c r="H17" s="523">
        <f t="shared" si="13"/>
        <v>199978740</v>
      </c>
      <c r="I17" s="523">
        <f t="shared" si="13"/>
        <v>142179048</v>
      </c>
      <c r="J17" s="523">
        <f t="shared" si="13"/>
        <v>4418439</v>
      </c>
      <c r="K17" s="523">
        <f t="shared" si="13"/>
        <v>3459873</v>
      </c>
      <c r="L17" s="523">
        <f t="shared" si="13"/>
        <v>958566</v>
      </c>
      <c r="M17" s="523">
        <f t="shared" si="13"/>
        <v>0</v>
      </c>
      <c r="N17" s="523">
        <f t="shared" si="13"/>
        <v>135531477</v>
      </c>
      <c r="O17" s="523">
        <f t="shared" si="13"/>
        <v>0</v>
      </c>
      <c r="P17" s="523">
        <f t="shared" si="13"/>
        <v>2229132</v>
      </c>
      <c r="Q17" s="523">
        <f t="shared" si="13"/>
        <v>54833235</v>
      </c>
      <c r="R17" s="663">
        <f t="shared" si="13"/>
        <v>96050</v>
      </c>
      <c r="S17" s="663">
        <f t="shared" si="13"/>
        <v>2870407</v>
      </c>
      <c r="T17" s="523">
        <f t="shared" si="13"/>
        <v>195560301</v>
      </c>
      <c r="U17" s="522">
        <f t="shared" si="1"/>
        <v>3.1076583098235404</v>
      </c>
      <c r="V17" s="479">
        <f>V18+V25+V29+V33+V40+V43+V48+V51+V55+V58+V62+V65</f>
        <v>186083110</v>
      </c>
      <c r="W17" s="482">
        <f t="shared" si="12"/>
        <v>199978740</v>
      </c>
      <c r="X17" s="488">
        <f>X18+X25+X29+X33+X40+X43+X48+X51+X55+X58+X62+X65</f>
        <v>0</v>
      </c>
      <c r="Y17" s="481">
        <f t="shared" si="3"/>
        <v>199978740</v>
      </c>
      <c r="Z17" s="481">
        <f>V17-Y17</f>
        <v>-13895630</v>
      </c>
      <c r="AA17" s="489">
        <f>AA18+AA25+AA29+AA33+AA40+AA43+AA48+AA51+AA55+AA58+AA62+AA65</f>
        <v>224506853</v>
      </c>
      <c r="AB17" s="489">
        <f>AB18+AB25+AB29+AB33+AB40+AB43+AB48+AB51+AB55+AB58+AB62+AB65</f>
        <v>180804113</v>
      </c>
      <c r="AC17" s="489">
        <f>AC18+AC25+AC29+AC33+AC40+AC43+AC48+AC51+AC55+AC58+AC62+AC65</f>
        <v>43702740</v>
      </c>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row>
    <row r="18" spans="1:61" s="491" customFormat="1" ht="24.75" customHeight="1">
      <c r="A18" s="492" t="s">
        <v>13</v>
      </c>
      <c r="B18" s="659" t="s">
        <v>328</v>
      </c>
      <c r="C18" s="527">
        <f>SUM(C19:C24)</f>
        <v>73554531</v>
      </c>
      <c r="D18" s="527">
        <f aca="true" t="shared" si="14" ref="D18:R18">SUM(D19:D24)</f>
        <v>61335634</v>
      </c>
      <c r="E18" s="527">
        <f>SUM(E19:E24)</f>
        <v>12218897</v>
      </c>
      <c r="F18" s="527">
        <f t="shared" si="14"/>
        <v>0</v>
      </c>
      <c r="G18" s="527">
        <f t="shared" si="14"/>
        <v>0</v>
      </c>
      <c r="H18" s="527">
        <f t="shared" si="14"/>
        <v>73554531</v>
      </c>
      <c r="I18" s="527">
        <f t="shared" si="14"/>
        <v>62478184</v>
      </c>
      <c r="J18" s="527">
        <f t="shared" si="14"/>
        <v>1422362</v>
      </c>
      <c r="K18" s="527">
        <f t="shared" si="14"/>
        <v>1287118</v>
      </c>
      <c r="L18" s="527">
        <f t="shared" si="14"/>
        <v>135244</v>
      </c>
      <c r="M18" s="527">
        <f t="shared" si="14"/>
        <v>0</v>
      </c>
      <c r="N18" s="527">
        <f t="shared" si="14"/>
        <v>61055822</v>
      </c>
      <c r="O18" s="527">
        <f t="shared" si="14"/>
        <v>0</v>
      </c>
      <c r="P18" s="527">
        <f t="shared" si="14"/>
        <v>0</v>
      </c>
      <c r="Q18" s="527">
        <f t="shared" si="14"/>
        <v>11076347</v>
      </c>
      <c r="R18" s="527">
        <f t="shared" si="14"/>
        <v>0</v>
      </c>
      <c r="S18" s="527">
        <f>SUM(S19:S24)</f>
        <v>0</v>
      </c>
      <c r="T18" s="527">
        <f>SUM(T19:T24)</f>
        <v>72132169</v>
      </c>
      <c r="U18" s="528">
        <f t="shared" si="1"/>
        <v>2.2765738517624006</v>
      </c>
      <c r="V18" s="493">
        <f>SUM(V19:V24)</f>
        <v>73554531</v>
      </c>
      <c r="W18" s="482">
        <f t="shared" si="12"/>
        <v>73554531</v>
      </c>
      <c r="X18" s="494">
        <f>SUM(X19:X24)</f>
        <v>0</v>
      </c>
      <c r="Y18" s="481">
        <f t="shared" si="3"/>
        <v>73554531</v>
      </c>
      <c r="Z18" s="481">
        <f t="shared" si="11"/>
        <v>0</v>
      </c>
      <c r="AA18" s="482">
        <f>61335634+4415135</f>
        <v>65750769</v>
      </c>
      <c r="AB18" s="483">
        <f>D18</f>
        <v>61335634</v>
      </c>
      <c r="AC18" s="483">
        <f>AA18-AB18</f>
        <v>4415135</v>
      </c>
      <c r="AD18" s="485">
        <f>D18+'[5]PT02'!C112</f>
        <v>62125804</v>
      </c>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490"/>
      <c r="BC18" s="490"/>
      <c r="BD18" s="490"/>
      <c r="BE18" s="490"/>
      <c r="BF18" s="490"/>
      <c r="BG18" s="490"/>
      <c r="BH18" s="490"/>
      <c r="BI18" s="490"/>
    </row>
    <row r="19" spans="1:26" ht="18.75" customHeight="1">
      <c r="A19" s="405">
        <v>7</v>
      </c>
      <c r="B19" s="406" t="s">
        <v>449</v>
      </c>
      <c r="C19" s="529">
        <f aca="true" t="shared" si="15" ref="C19:C24">D19+E19</f>
        <v>4435402</v>
      </c>
      <c r="D19" s="529">
        <v>4419902</v>
      </c>
      <c r="E19" s="496">
        <v>15500</v>
      </c>
      <c r="F19" s="496"/>
      <c r="G19" s="496"/>
      <c r="H19" s="529">
        <f aca="true" t="shared" si="16" ref="H19:H24">I19+Q19+R19+S19</f>
        <v>4435402</v>
      </c>
      <c r="I19" s="529">
        <f aca="true" t="shared" si="17" ref="I19:I24">J19+N19+O19+P19</f>
        <v>4435402</v>
      </c>
      <c r="J19" s="529">
        <f aca="true" t="shared" si="18" ref="J19:J24">K19+L19+M19</f>
        <v>15300</v>
      </c>
      <c r="K19" s="496">
        <v>15300</v>
      </c>
      <c r="L19" s="496"/>
      <c r="M19" s="496"/>
      <c r="N19" s="496">
        <v>4420102</v>
      </c>
      <c r="O19" s="496"/>
      <c r="P19" s="496"/>
      <c r="Q19" s="496"/>
      <c r="R19" s="496"/>
      <c r="S19" s="496"/>
      <c r="T19" s="496">
        <f aca="true" t="shared" si="19" ref="T19:T24">N19+O19+P19+Q19+R19+S19</f>
        <v>4420102</v>
      </c>
      <c r="U19" s="526">
        <f t="shared" si="1"/>
        <v>0.34495182172889854</v>
      </c>
      <c r="V19" s="461">
        <f aca="true" t="shared" si="20" ref="V19:V24">H19</f>
        <v>4435402</v>
      </c>
      <c r="W19" s="461">
        <f t="shared" si="12"/>
        <v>4435402</v>
      </c>
      <c r="X19" s="462">
        <f aca="true" t="shared" si="21" ref="X19:X24">V19-W19</f>
        <v>0</v>
      </c>
      <c r="Y19" s="485">
        <f t="shared" si="3"/>
        <v>4435402</v>
      </c>
      <c r="Z19" s="485">
        <f t="shared" si="11"/>
        <v>0</v>
      </c>
    </row>
    <row r="20" spans="1:26" ht="18.75" customHeight="1">
      <c r="A20" s="405">
        <v>8</v>
      </c>
      <c r="B20" s="495" t="s">
        <v>338</v>
      </c>
      <c r="C20" s="529">
        <f t="shared" si="15"/>
        <v>9592801</v>
      </c>
      <c r="D20" s="529">
        <v>7252211</v>
      </c>
      <c r="E20" s="496">
        <v>2340590</v>
      </c>
      <c r="F20" s="496"/>
      <c r="G20" s="496"/>
      <c r="H20" s="529">
        <f t="shared" si="16"/>
        <v>9592801</v>
      </c>
      <c r="I20" s="529">
        <f t="shared" si="17"/>
        <v>8191845</v>
      </c>
      <c r="J20" s="529">
        <f t="shared" si="18"/>
        <v>168714</v>
      </c>
      <c r="K20" s="496">
        <v>33470</v>
      </c>
      <c r="L20" s="496">
        <v>135244</v>
      </c>
      <c r="M20" s="496"/>
      <c r="N20" s="496">
        <v>8023131</v>
      </c>
      <c r="O20" s="496"/>
      <c r="P20" s="496"/>
      <c r="Q20" s="496">
        <v>1400956</v>
      </c>
      <c r="R20" s="496"/>
      <c r="S20" s="496"/>
      <c r="T20" s="496">
        <f t="shared" si="19"/>
        <v>9424087</v>
      </c>
      <c r="U20" s="526">
        <f t="shared" si="1"/>
        <v>2.0595360385847146</v>
      </c>
      <c r="V20" s="461">
        <f t="shared" si="20"/>
        <v>9592801</v>
      </c>
      <c r="W20" s="461">
        <f t="shared" si="12"/>
        <v>9592801</v>
      </c>
      <c r="X20" s="462">
        <f t="shared" si="21"/>
        <v>0</v>
      </c>
      <c r="Y20" s="485">
        <f t="shared" si="3"/>
        <v>9592801</v>
      </c>
      <c r="Z20" s="485">
        <f t="shared" si="11"/>
        <v>0</v>
      </c>
    </row>
    <row r="21" spans="1:26" ht="18.75" customHeight="1">
      <c r="A21" s="405">
        <v>9</v>
      </c>
      <c r="B21" s="406" t="s">
        <v>330</v>
      </c>
      <c r="C21" s="529">
        <f t="shared" si="15"/>
        <v>8208334</v>
      </c>
      <c r="D21" s="529">
        <v>7234808</v>
      </c>
      <c r="E21" s="496">
        <v>973526</v>
      </c>
      <c r="F21" s="496"/>
      <c r="G21" s="496"/>
      <c r="H21" s="529">
        <f t="shared" si="16"/>
        <v>8208334</v>
      </c>
      <c r="I21" s="529">
        <f t="shared" si="17"/>
        <v>6683328</v>
      </c>
      <c r="J21" s="529">
        <f t="shared" si="18"/>
        <v>33216</v>
      </c>
      <c r="K21" s="496">
        <v>33216</v>
      </c>
      <c r="L21" s="496"/>
      <c r="M21" s="496"/>
      <c r="N21" s="496">
        <v>6650112</v>
      </c>
      <c r="O21" s="496"/>
      <c r="P21" s="496"/>
      <c r="Q21" s="496">
        <v>1525006</v>
      </c>
      <c r="R21" s="496"/>
      <c r="S21" s="496">
        <v>0</v>
      </c>
      <c r="T21" s="496">
        <f t="shared" si="19"/>
        <v>8175118</v>
      </c>
      <c r="U21" s="526">
        <f t="shared" si="1"/>
        <v>0.4969979028412192</v>
      </c>
      <c r="V21" s="461">
        <f t="shared" si="20"/>
        <v>8208334</v>
      </c>
      <c r="W21" s="461">
        <f t="shared" si="12"/>
        <v>8208334</v>
      </c>
      <c r="X21" s="462">
        <f t="shared" si="21"/>
        <v>0</v>
      </c>
      <c r="Y21" s="485">
        <f t="shared" si="3"/>
        <v>8208334</v>
      </c>
      <c r="Z21" s="485">
        <f t="shared" si="11"/>
        <v>0</v>
      </c>
    </row>
    <row r="22" spans="1:26" ht="18.75" customHeight="1">
      <c r="A22" s="405">
        <v>10</v>
      </c>
      <c r="B22" s="406" t="s">
        <v>331</v>
      </c>
      <c r="C22" s="529">
        <f t="shared" si="15"/>
        <v>11685158</v>
      </c>
      <c r="D22" s="529">
        <v>7672233</v>
      </c>
      <c r="E22" s="496">
        <v>4012925</v>
      </c>
      <c r="F22" s="496"/>
      <c r="G22" s="496"/>
      <c r="H22" s="529">
        <f t="shared" si="16"/>
        <v>11685158</v>
      </c>
      <c r="I22" s="529">
        <f t="shared" si="17"/>
        <v>9923109</v>
      </c>
      <c r="J22" s="529">
        <f t="shared" si="18"/>
        <v>78882</v>
      </c>
      <c r="K22" s="496">
        <v>78882</v>
      </c>
      <c r="L22" s="496"/>
      <c r="M22" s="496"/>
      <c r="N22" s="496">
        <v>9844227</v>
      </c>
      <c r="O22" s="496"/>
      <c r="P22" s="496"/>
      <c r="Q22" s="496">
        <v>1762049</v>
      </c>
      <c r="R22" s="496"/>
      <c r="S22" s="496"/>
      <c r="T22" s="496">
        <f t="shared" si="19"/>
        <v>11606276</v>
      </c>
      <c r="U22" s="526">
        <f t="shared" si="1"/>
        <v>0.7949323140560081</v>
      </c>
      <c r="V22" s="461">
        <f t="shared" si="20"/>
        <v>11685158</v>
      </c>
      <c r="W22" s="461">
        <f t="shared" si="12"/>
        <v>11685158</v>
      </c>
      <c r="X22" s="462">
        <f t="shared" si="21"/>
        <v>0</v>
      </c>
      <c r="Y22" s="485">
        <f t="shared" si="3"/>
        <v>11685158</v>
      </c>
      <c r="Z22" s="485">
        <f t="shared" si="11"/>
        <v>0</v>
      </c>
    </row>
    <row r="23" spans="1:26" ht="18.75" customHeight="1">
      <c r="A23" s="405">
        <v>11</v>
      </c>
      <c r="B23" s="406" t="s">
        <v>332</v>
      </c>
      <c r="C23" s="529">
        <f t="shared" si="15"/>
        <v>23322569</v>
      </c>
      <c r="D23" s="529">
        <v>22824390</v>
      </c>
      <c r="E23" s="496">
        <v>498179</v>
      </c>
      <c r="F23" s="496"/>
      <c r="G23" s="496"/>
      <c r="H23" s="529">
        <f t="shared" si="16"/>
        <v>23322569</v>
      </c>
      <c r="I23" s="529">
        <f t="shared" si="17"/>
        <v>22382615</v>
      </c>
      <c r="J23" s="529">
        <f t="shared" si="18"/>
        <v>1039500</v>
      </c>
      <c r="K23" s="496">
        <v>1039500</v>
      </c>
      <c r="L23" s="496"/>
      <c r="M23" s="496"/>
      <c r="N23" s="496">
        <v>21343115</v>
      </c>
      <c r="O23" s="496"/>
      <c r="P23" s="496"/>
      <c r="Q23" s="496">
        <v>939954</v>
      </c>
      <c r="R23" s="496"/>
      <c r="S23" s="496"/>
      <c r="T23" s="496">
        <f t="shared" si="19"/>
        <v>22283069</v>
      </c>
      <c r="U23" s="526">
        <f t="shared" si="1"/>
        <v>4.64422946112418</v>
      </c>
      <c r="V23" s="461">
        <f t="shared" si="20"/>
        <v>23322569</v>
      </c>
      <c r="W23" s="461">
        <f t="shared" si="12"/>
        <v>23322569</v>
      </c>
      <c r="X23" s="462">
        <f t="shared" si="21"/>
        <v>0</v>
      </c>
      <c r="Y23" s="485">
        <f t="shared" si="3"/>
        <v>23322569</v>
      </c>
      <c r="Z23" s="485">
        <f t="shared" si="11"/>
        <v>0</v>
      </c>
    </row>
    <row r="24" spans="1:26" ht="18.75" customHeight="1">
      <c r="A24" s="405">
        <v>12</v>
      </c>
      <c r="B24" s="406" t="s">
        <v>333</v>
      </c>
      <c r="C24" s="529">
        <f t="shared" si="15"/>
        <v>16310267</v>
      </c>
      <c r="D24" s="529">
        <v>11932090</v>
      </c>
      <c r="E24" s="496">
        <v>4378177</v>
      </c>
      <c r="F24" s="496"/>
      <c r="G24" s="496"/>
      <c r="H24" s="529">
        <f t="shared" si="16"/>
        <v>16310267</v>
      </c>
      <c r="I24" s="529">
        <f t="shared" si="17"/>
        <v>10861885</v>
      </c>
      <c r="J24" s="529">
        <f t="shared" si="18"/>
        <v>86750</v>
      </c>
      <c r="K24" s="496">
        <v>86750</v>
      </c>
      <c r="L24" s="496"/>
      <c r="M24" s="496"/>
      <c r="N24" s="496">
        <v>10775135</v>
      </c>
      <c r="O24" s="496"/>
      <c r="P24" s="496"/>
      <c r="Q24" s="496">
        <v>5448382</v>
      </c>
      <c r="R24" s="496"/>
      <c r="S24" s="496"/>
      <c r="T24" s="496">
        <f t="shared" si="19"/>
        <v>16223517</v>
      </c>
      <c r="U24" s="526">
        <f t="shared" si="1"/>
        <v>0.798664320235392</v>
      </c>
      <c r="V24" s="461">
        <f t="shared" si="20"/>
        <v>16310267</v>
      </c>
      <c r="W24" s="461">
        <f t="shared" si="12"/>
        <v>16310267</v>
      </c>
      <c r="X24" s="462">
        <f t="shared" si="21"/>
        <v>0</v>
      </c>
      <c r="Y24" s="485">
        <f t="shared" si="3"/>
        <v>16310267</v>
      </c>
      <c r="Z24" s="485">
        <f t="shared" si="11"/>
        <v>0</v>
      </c>
    </row>
    <row r="25" spans="1:61" s="404" customFormat="1" ht="25.5">
      <c r="A25" s="398" t="s">
        <v>14</v>
      </c>
      <c r="B25" s="659" t="s">
        <v>334</v>
      </c>
      <c r="C25" s="523">
        <f aca="true" t="shared" si="22" ref="C25:S25">SUM(C26:C28)</f>
        <v>21946062</v>
      </c>
      <c r="D25" s="530">
        <f t="shared" si="22"/>
        <v>20800690</v>
      </c>
      <c r="E25" s="523">
        <f t="shared" si="22"/>
        <v>1145372</v>
      </c>
      <c r="F25" s="523">
        <f t="shared" si="22"/>
        <v>0</v>
      </c>
      <c r="G25" s="523">
        <f t="shared" si="22"/>
        <v>0</v>
      </c>
      <c r="H25" s="523">
        <f t="shared" si="22"/>
        <v>21946062</v>
      </c>
      <c r="I25" s="523">
        <f t="shared" si="22"/>
        <v>19366949</v>
      </c>
      <c r="J25" s="523">
        <f t="shared" si="22"/>
        <v>208399</v>
      </c>
      <c r="K25" s="523">
        <f t="shared" si="22"/>
        <v>208399</v>
      </c>
      <c r="L25" s="523">
        <f t="shared" si="22"/>
        <v>0</v>
      </c>
      <c r="M25" s="523">
        <f t="shared" si="22"/>
        <v>0</v>
      </c>
      <c r="N25" s="523">
        <f t="shared" si="22"/>
        <v>19158550</v>
      </c>
      <c r="O25" s="523">
        <f t="shared" si="22"/>
        <v>0</v>
      </c>
      <c r="P25" s="523">
        <f t="shared" si="22"/>
        <v>0</v>
      </c>
      <c r="Q25" s="523">
        <f t="shared" si="22"/>
        <v>2578813</v>
      </c>
      <c r="R25" s="523">
        <f t="shared" si="22"/>
        <v>0</v>
      </c>
      <c r="S25" s="523">
        <f t="shared" si="22"/>
        <v>300</v>
      </c>
      <c r="T25" s="523">
        <f>SUM(T26:T28)</f>
        <v>21737663</v>
      </c>
      <c r="U25" s="522">
        <f t="shared" si="1"/>
        <v>1.0760548809210992</v>
      </c>
      <c r="V25" s="479">
        <f>SUM(V26:V28)</f>
        <v>21946062</v>
      </c>
      <c r="W25" s="482">
        <f t="shared" si="12"/>
        <v>21946062</v>
      </c>
      <c r="X25" s="488">
        <f>SUM(X26:X28)</f>
        <v>0</v>
      </c>
      <c r="Y25" s="481">
        <f t="shared" si="3"/>
        <v>21946062</v>
      </c>
      <c r="Z25" s="481">
        <f t="shared" si="11"/>
        <v>0</v>
      </c>
      <c r="AA25" s="482">
        <f>20800690+2717370</f>
        <v>23518060</v>
      </c>
      <c r="AB25" s="483">
        <f>D25</f>
        <v>20800690</v>
      </c>
      <c r="AC25" s="483">
        <f>AA25-AB25</f>
        <v>2717370</v>
      </c>
      <c r="AD25" s="409">
        <f>D25+'[5]PT02'!C149</f>
        <v>21805840</v>
      </c>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3"/>
      <c r="BG25" s="403"/>
      <c r="BH25" s="403"/>
      <c r="BI25" s="403"/>
    </row>
    <row r="26" spans="1:26" ht="18.75" customHeight="1">
      <c r="A26" s="405">
        <v>13</v>
      </c>
      <c r="B26" s="495" t="s">
        <v>326</v>
      </c>
      <c r="C26" s="529">
        <f>D26+E26</f>
        <v>6393818</v>
      </c>
      <c r="D26" s="529">
        <v>6302410</v>
      </c>
      <c r="E26" s="496">
        <v>91408</v>
      </c>
      <c r="F26" s="496">
        <v>0</v>
      </c>
      <c r="G26" s="496">
        <v>0</v>
      </c>
      <c r="H26" s="529">
        <f>I26+Q26+R26+S26</f>
        <v>6393818</v>
      </c>
      <c r="I26" s="529">
        <f>J26+N26+O26+P26</f>
        <v>6011948</v>
      </c>
      <c r="J26" s="529">
        <f>K26+L26+M26</f>
        <v>73983</v>
      </c>
      <c r="K26" s="496">
        <v>73983</v>
      </c>
      <c r="L26" s="496">
        <v>0</v>
      </c>
      <c r="M26" s="496">
        <v>0</v>
      </c>
      <c r="N26" s="496">
        <v>5937965</v>
      </c>
      <c r="O26" s="496">
        <v>0</v>
      </c>
      <c r="P26" s="496">
        <v>0</v>
      </c>
      <c r="Q26" s="496">
        <v>381870</v>
      </c>
      <c r="R26" s="496">
        <v>0</v>
      </c>
      <c r="S26" s="496">
        <v>0</v>
      </c>
      <c r="T26" s="496">
        <f>N26+O26+P26+Q26+R26+S26</f>
        <v>6319835</v>
      </c>
      <c r="U26" s="526">
        <f t="shared" si="1"/>
        <v>1.2305994662628486</v>
      </c>
      <c r="V26" s="461">
        <f>H26</f>
        <v>6393818</v>
      </c>
      <c r="W26" s="461">
        <f t="shared" si="12"/>
        <v>6393818</v>
      </c>
      <c r="X26" s="497">
        <f>V26-W26</f>
        <v>0</v>
      </c>
      <c r="Y26" s="485">
        <f t="shared" si="3"/>
        <v>6393818</v>
      </c>
      <c r="Z26" s="485">
        <f t="shared" si="11"/>
        <v>0</v>
      </c>
    </row>
    <row r="27" spans="1:26" ht="18.75" customHeight="1">
      <c r="A27" s="405">
        <v>14</v>
      </c>
      <c r="B27" s="495" t="s">
        <v>336</v>
      </c>
      <c r="C27" s="529">
        <f>D27+E27</f>
        <v>3311952</v>
      </c>
      <c r="D27" s="529">
        <v>3042842</v>
      </c>
      <c r="E27" s="496">
        <v>269110</v>
      </c>
      <c r="F27" s="496">
        <v>0</v>
      </c>
      <c r="G27" s="496">
        <v>0</v>
      </c>
      <c r="H27" s="529">
        <f>I27+Q27+R27+S27</f>
        <v>3311952</v>
      </c>
      <c r="I27" s="529">
        <f>J27+N27+O27+P27</f>
        <v>2592280</v>
      </c>
      <c r="J27" s="529">
        <f>K27+L27+M27</f>
        <v>65110</v>
      </c>
      <c r="K27" s="496">
        <v>65110</v>
      </c>
      <c r="L27" s="496">
        <v>0</v>
      </c>
      <c r="M27" s="496">
        <v>0</v>
      </c>
      <c r="N27" s="496">
        <v>2527170</v>
      </c>
      <c r="O27" s="496">
        <v>0</v>
      </c>
      <c r="P27" s="496">
        <v>0</v>
      </c>
      <c r="Q27" s="496">
        <v>719672</v>
      </c>
      <c r="R27" s="496">
        <v>0</v>
      </c>
      <c r="S27" s="496">
        <v>0</v>
      </c>
      <c r="T27" s="496">
        <f>N27+O27+P27+Q27+R27+S27</f>
        <v>3246842</v>
      </c>
      <c r="U27" s="526">
        <f t="shared" si="1"/>
        <v>2.511688552162575</v>
      </c>
      <c r="V27" s="461">
        <f>H27</f>
        <v>3311952</v>
      </c>
      <c r="W27" s="461">
        <f>C27-F27-G27</f>
        <v>3311952</v>
      </c>
      <c r="X27" s="497">
        <f>V27-W27</f>
        <v>0</v>
      </c>
      <c r="Y27" s="485">
        <f>X27+W27</f>
        <v>3311952</v>
      </c>
      <c r="Z27" s="485">
        <f>V27-Y27</f>
        <v>0</v>
      </c>
    </row>
    <row r="28" spans="1:26" ht="18.75" customHeight="1">
      <c r="A28" s="405">
        <v>15</v>
      </c>
      <c r="B28" s="495" t="s">
        <v>337</v>
      </c>
      <c r="C28" s="529">
        <f>D28+E28</f>
        <v>12240292</v>
      </c>
      <c r="D28" s="529">
        <v>11455438</v>
      </c>
      <c r="E28" s="496">
        <v>784854</v>
      </c>
      <c r="F28" s="496">
        <v>0</v>
      </c>
      <c r="G28" s="496">
        <v>0</v>
      </c>
      <c r="H28" s="529">
        <f>I28+Q28+R28+S28</f>
        <v>12240292</v>
      </c>
      <c r="I28" s="529">
        <f>J28+N28+O28+P28</f>
        <v>10762721</v>
      </c>
      <c r="J28" s="529">
        <f>K28+L28+M28</f>
        <v>69306</v>
      </c>
      <c r="K28" s="496">
        <v>69306</v>
      </c>
      <c r="L28" s="496">
        <v>0</v>
      </c>
      <c r="M28" s="496">
        <v>0</v>
      </c>
      <c r="N28" s="496">
        <v>10693415</v>
      </c>
      <c r="O28" s="496">
        <v>0</v>
      </c>
      <c r="P28" s="496">
        <v>0</v>
      </c>
      <c r="Q28" s="496">
        <v>1477271</v>
      </c>
      <c r="R28" s="496">
        <v>0</v>
      </c>
      <c r="S28" s="496">
        <v>300</v>
      </c>
      <c r="T28" s="496">
        <f>N28+O28+P28+Q28+R28+S28</f>
        <v>12170986</v>
      </c>
      <c r="U28" s="526">
        <f t="shared" si="1"/>
        <v>0.6439449652183681</v>
      </c>
      <c r="V28" s="461">
        <f>H28</f>
        <v>12240292</v>
      </c>
      <c r="W28" s="461">
        <f>C28-F28-G28</f>
        <v>12240292</v>
      </c>
      <c r="X28" s="497">
        <f>V28-W28</f>
        <v>0</v>
      </c>
      <c r="Y28" s="485">
        <f>X28+W28</f>
        <v>12240292</v>
      </c>
      <c r="Z28" s="485">
        <f>V28-Y28</f>
        <v>0</v>
      </c>
    </row>
    <row r="29" spans="1:61" s="404" customFormat="1" ht="25.5">
      <c r="A29" s="398" t="s">
        <v>19</v>
      </c>
      <c r="B29" s="659" t="s">
        <v>339</v>
      </c>
      <c r="C29" s="523">
        <f aca="true" t="shared" si="23" ref="C29:T29">SUM(C30:C32)</f>
        <v>23605067</v>
      </c>
      <c r="D29" s="523">
        <f t="shared" si="23"/>
        <v>22544406</v>
      </c>
      <c r="E29" s="523">
        <f t="shared" si="23"/>
        <v>1060661</v>
      </c>
      <c r="F29" s="523">
        <f t="shared" si="23"/>
        <v>0</v>
      </c>
      <c r="G29" s="523">
        <f t="shared" si="23"/>
        <v>0</v>
      </c>
      <c r="H29" s="523">
        <f t="shared" si="23"/>
        <v>23605067</v>
      </c>
      <c r="I29" s="523">
        <f t="shared" si="23"/>
        <v>16791234</v>
      </c>
      <c r="J29" s="523">
        <f t="shared" si="23"/>
        <v>59415</v>
      </c>
      <c r="K29" s="523">
        <f t="shared" si="23"/>
        <v>59415</v>
      </c>
      <c r="L29" s="523">
        <f t="shared" si="23"/>
        <v>0</v>
      </c>
      <c r="M29" s="523">
        <f t="shared" si="23"/>
        <v>0</v>
      </c>
      <c r="N29" s="523">
        <f t="shared" si="23"/>
        <v>16731819</v>
      </c>
      <c r="O29" s="523">
        <f t="shared" si="23"/>
        <v>0</v>
      </c>
      <c r="P29" s="523">
        <f t="shared" si="23"/>
        <v>0</v>
      </c>
      <c r="Q29" s="523">
        <f t="shared" si="23"/>
        <v>6717783</v>
      </c>
      <c r="R29" s="523">
        <f t="shared" si="23"/>
        <v>96050</v>
      </c>
      <c r="S29" s="523">
        <f t="shared" si="23"/>
        <v>0</v>
      </c>
      <c r="T29" s="523">
        <f t="shared" si="23"/>
        <v>23545652</v>
      </c>
      <c r="U29" s="522">
        <f t="shared" si="1"/>
        <v>0.35384534573218385</v>
      </c>
      <c r="V29" s="498">
        <f>SUM(V30:V31)</f>
        <v>9709437</v>
      </c>
      <c r="W29" s="482">
        <f t="shared" si="12"/>
        <v>23605067</v>
      </c>
      <c r="X29" s="499">
        <f>SUM(X30:X31)</f>
        <v>0</v>
      </c>
      <c r="Y29" s="481">
        <f t="shared" si="3"/>
        <v>23605067</v>
      </c>
      <c r="Z29" s="481">
        <f t="shared" si="11"/>
        <v>-13895630</v>
      </c>
      <c r="AA29" s="482">
        <f>22544406+2063148</f>
        <v>24607554</v>
      </c>
      <c r="AB29" s="483">
        <f>D29</f>
        <v>22544406</v>
      </c>
      <c r="AC29" s="483">
        <f>AA29-AB29</f>
        <v>2063148</v>
      </c>
      <c r="AD29" s="409">
        <f>D29+'[5]PT02'!C188</f>
        <v>22717042</v>
      </c>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row>
    <row r="30" spans="1:26" ht="18.75" customHeight="1">
      <c r="A30" s="405">
        <v>16</v>
      </c>
      <c r="B30" s="406" t="s">
        <v>340</v>
      </c>
      <c r="C30" s="529">
        <f>D30+E30</f>
        <v>2322935</v>
      </c>
      <c r="D30" s="529">
        <v>2101040</v>
      </c>
      <c r="E30" s="318">
        <v>221895</v>
      </c>
      <c r="F30" s="318"/>
      <c r="G30" s="318"/>
      <c r="H30" s="531">
        <f>I30+Q30+R30+S30</f>
        <v>2322935</v>
      </c>
      <c r="I30" s="531">
        <f>SUM(J30,N30:P30)</f>
        <v>2261110</v>
      </c>
      <c r="J30" s="531">
        <f>SUM(K30:M30)</f>
        <v>4710</v>
      </c>
      <c r="K30" s="318">
        <v>4710</v>
      </c>
      <c r="L30" s="318">
        <v>0</v>
      </c>
      <c r="M30" s="318">
        <v>0</v>
      </c>
      <c r="N30" s="318">
        <v>2256400</v>
      </c>
      <c r="O30" s="318"/>
      <c r="P30" s="318"/>
      <c r="Q30" s="318">
        <v>61825</v>
      </c>
      <c r="R30" s="318"/>
      <c r="S30" s="318"/>
      <c r="T30" s="496">
        <f>N30+O30+P30+Q30+R30+S30</f>
        <v>2318225</v>
      </c>
      <c r="U30" s="526">
        <f t="shared" si="1"/>
        <v>0.20830477066573497</v>
      </c>
      <c r="V30" s="461">
        <f>H30</f>
        <v>2322935</v>
      </c>
      <c r="W30" s="461">
        <f>C30-F30-G30</f>
        <v>2322935</v>
      </c>
      <c r="X30" s="462">
        <f>V30-W30</f>
        <v>0</v>
      </c>
      <c r="Y30" s="485">
        <f>X30+W30</f>
        <v>2322935</v>
      </c>
      <c r="Z30" s="485">
        <f>V30-Y30</f>
        <v>0</v>
      </c>
    </row>
    <row r="31" spans="1:26" ht="18.75" customHeight="1">
      <c r="A31" s="405">
        <v>17</v>
      </c>
      <c r="B31" s="406" t="s">
        <v>406</v>
      </c>
      <c r="C31" s="529">
        <f>D31+E31</f>
        <v>7386502</v>
      </c>
      <c r="D31" s="529">
        <v>6873586</v>
      </c>
      <c r="E31" s="318">
        <v>512916</v>
      </c>
      <c r="F31" s="318">
        <v>0</v>
      </c>
      <c r="G31" s="318">
        <v>0</v>
      </c>
      <c r="H31" s="531">
        <f>I31+Q31+R31+S31</f>
        <v>7386502</v>
      </c>
      <c r="I31" s="531">
        <f>SUM(J31,N31:P31)</f>
        <v>6634494</v>
      </c>
      <c r="J31" s="531">
        <f>SUM(K31:M31)</f>
        <v>39358</v>
      </c>
      <c r="K31" s="318">
        <v>39358</v>
      </c>
      <c r="L31" s="318">
        <v>0</v>
      </c>
      <c r="M31" s="318">
        <v>0</v>
      </c>
      <c r="N31" s="318">
        <v>6595136</v>
      </c>
      <c r="O31" s="318"/>
      <c r="P31" s="318"/>
      <c r="Q31" s="318">
        <v>655958</v>
      </c>
      <c r="R31" s="318">
        <v>96050</v>
      </c>
      <c r="S31" s="318"/>
      <c r="T31" s="496">
        <f>N31+O31+P31+Q31+R31+S31</f>
        <v>7347144</v>
      </c>
      <c r="U31" s="526">
        <f t="shared" si="1"/>
        <v>0.5932328825679848</v>
      </c>
      <c r="V31" s="461">
        <f>H31</f>
        <v>7386502</v>
      </c>
      <c r="W31" s="461">
        <f t="shared" si="12"/>
        <v>7386502</v>
      </c>
      <c r="X31" s="462">
        <f>V31-W31</f>
        <v>0</v>
      </c>
      <c r="Y31" s="485">
        <f t="shared" si="3"/>
        <v>7386502</v>
      </c>
      <c r="Z31" s="485">
        <f t="shared" si="11"/>
        <v>0</v>
      </c>
    </row>
    <row r="32" spans="1:26" ht="18.75" customHeight="1">
      <c r="A32" s="405">
        <v>18</v>
      </c>
      <c r="B32" s="406" t="s">
        <v>405</v>
      </c>
      <c r="C32" s="529">
        <f>D32+E32</f>
        <v>13895630</v>
      </c>
      <c r="D32" s="529">
        <v>13569780</v>
      </c>
      <c r="E32" s="318">
        <v>325850</v>
      </c>
      <c r="F32" s="318"/>
      <c r="G32" s="318"/>
      <c r="H32" s="531">
        <f>I32+Q32+R32+S32</f>
        <v>13895630</v>
      </c>
      <c r="I32" s="531">
        <f>SUM(J32,N32:P32)</f>
        <v>7895630</v>
      </c>
      <c r="J32" s="531">
        <f>SUM(K32:M32)</f>
        <v>15347</v>
      </c>
      <c r="K32" s="318">
        <v>15347</v>
      </c>
      <c r="L32" s="318">
        <v>0</v>
      </c>
      <c r="M32" s="318">
        <v>0</v>
      </c>
      <c r="N32" s="318">
        <v>7880283</v>
      </c>
      <c r="O32" s="318"/>
      <c r="P32" s="318"/>
      <c r="Q32" s="318">
        <v>6000000</v>
      </c>
      <c r="R32" s="318"/>
      <c r="S32" s="318"/>
      <c r="T32" s="496">
        <f>N32+O32+P32+Q32+R32+S32</f>
        <v>13880283</v>
      </c>
      <c r="U32" s="526">
        <f t="shared" si="1"/>
        <v>0.19437334322910269</v>
      </c>
      <c r="V32" s="461">
        <f>H32</f>
        <v>13895630</v>
      </c>
      <c r="W32" s="461">
        <f>C32-F32-G32</f>
        <v>13895630</v>
      </c>
      <c r="X32" s="462">
        <f>V32-W32</f>
        <v>0</v>
      </c>
      <c r="Y32" s="485">
        <f>X32+W32</f>
        <v>13895630</v>
      </c>
      <c r="Z32" s="485">
        <f>V32-Y32</f>
        <v>0</v>
      </c>
    </row>
    <row r="33" spans="1:61" s="404" customFormat="1" ht="25.5">
      <c r="A33" s="398" t="s">
        <v>22</v>
      </c>
      <c r="B33" s="659" t="s">
        <v>341</v>
      </c>
      <c r="C33" s="523">
        <f>SUM(C34:C39)</f>
        <v>10370862</v>
      </c>
      <c r="D33" s="523">
        <f>SUM(D34:D39)</f>
        <v>9359367</v>
      </c>
      <c r="E33" s="523">
        <f aca="true" t="shared" si="24" ref="E33:S33">SUM(E34:E39)</f>
        <v>1011495</v>
      </c>
      <c r="F33" s="523">
        <f t="shared" si="24"/>
        <v>146000</v>
      </c>
      <c r="G33" s="523">
        <f t="shared" si="24"/>
        <v>0</v>
      </c>
      <c r="H33" s="523">
        <f t="shared" si="24"/>
        <v>10224862</v>
      </c>
      <c r="I33" s="523">
        <f t="shared" si="24"/>
        <v>5532086</v>
      </c>
      <c r="J33" s="523">
        <f t="shared" si="24"/>
        <v>1579178</v>
      </c>
      <c r="K33" s="523">
        <f t="shared" si="24"/>
        <v>808836</v>
      </c>
      <c r="L33" s="523">
        <f t="shared" si="24"/>
        <v>770342</v>
      </c>
      <c r="M33" s="523">
        <f t="shared" si="24"/>
        <v>0</v>
      </c>
      <c r="N33" s="523">
        <f t="shared" si="24"/>
        <v>3952908</v>
      </c>
      <c r="O33" s="523">
        <f t="shared" si="24"/>
        <v>0</v>
      </c>
      <c r="P33" s="523">
        <f t="shared" si="24"/>
        <v>0</v>
      </c>
      <c r="Q33" s="523">
        <f t="shared" si="24"/>
        <v>1822669</v>
      </c>
      <c r="R33" s="523">
        <f t="shared" si="24"/>
        <v>0</v>
      </c>
      <c r="S33" s="523">
        <f t="shared" si="24"/>
        <v>2870107</v>
      </c>
      <c r="T33" s="523">
        <f>SUM(T34:T39)</f>
        <v>8645684</v>
      </c>
      <c r="U33" s="522">
        <f t="shared" si="1"/>
        <v>28.54579628733176</v>
      </c>
      <c r="V33" s="500">
        <f>SUM(V34:V39)</f>
        <v>10224862</v>
      </c>
      <c r="W33" s="500">
        <f>SUM(W34:W39)</f>
        <v>10224862</v>
      </c>
      <c r="X33" s="500">
        <f>SUM(X34:X39)</f>
        <v>0</v>
      </c>
      <c r="Y33" s="481">
        <f>X33+W33</f>
        <v>10224862</v>
      </c>
      <c r="Z33" s="481">
        <f aca="true" t="shared" si="25" ref="Z33:Z39">V33-Y33</f>
        <v>0</v>
      </c>
      <c r="AA33" s="482">
        <f>9301227+19988391</f>
        <v>29289618</v>
      </c>
      <c r="AB33" s="483">
        <f>D33</f>
        <v>9359367</v>
      </c>
      <c r="AC33" s="483">
        <f>AA33-AB33</f>
        <v>19930251</v>
      </c>
      <c r="AD33" s="409">
        <f>D33+'[5]PT02'!C225</f>
        <v>26065195</v>
      </c>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row>
    <row r="34" spans="1:26" ht="18.75" customHeight="1">
      <c r="A34" s="405">
        <v>19</v>
      </c>
      <c r="B34" s="662" t="s">
        <v>346</v>
      </c>
      <c r="C34" s="529">
        <f aca="true" t="shared" si="26" ref="C34:C39">D34+E34</f>
        <v>46947</v>
      </c>
      <c r="D34" s="532">
        <v>27797</v>
      </c>
      <c r="E34" s="318">
        <v>19150</v>
      </c>
      <c r="F34" s="318"/>
      <c r="G34" s="318"/>
      <c r="H34" s="531">
        <f aca="true" t="shared" si="27" ref="H34:H39">I34+Q34+R34+S34</f>
        <v>46947</v>
      </c>
      <c r="I34" s="531">
        <f aca="true" t="shared" si="28" ref="I34:I39">SUM(J34,N34:P34)</f>
        <v>46947</v>
      </c>
      <c r="J34" s="531">
        <f aca="true" t="shared" si="29" ref="J34:J39">SUM(K34:M34)</f>
        <v>19150</v>
      </c>
      <c r="K34" s="318">
        <v>19150</v>
      </c>
      <c r="L34" s="318">
        <v>0</v>
      </c>
      <c r="M34" s="318">
        <v>0</v>
      </c>
      <c r="N34" s="318">
        <v>27797</v>
      </c>
      <c r="O34" s="318"/>
      <c r="P34" s="318"/>
      <c r="Q34" s="318">
        <v>0</v>
      </c>
      <c r="R34" s="318"/>
      <c r="S34" s="318"/>
      <c r="T34" s="496">
        <f aca="true" t="shared" si="30" ref="T34:T39">N34+O34+P34+Q34+R34+S34</f>
        <v>27797</v>
      </c>
      <c r="U34" s="526">
        <f t="shared" si="1"/>
        <v>40.79067885061878</v>
      </c>
      <c r="V34" s="461">
        <f aca="true" t="shared" si="31" ref="V34:V39">H34</f>
        <v>46947</v>
      </c>
      <c r="W34" s="461">
        <f>C34-F34-G34</f>
        <v>46947</v>
      </c>
      <c r="X34" s="462">
        <f aca="true" t="shared" si="32" ref="X34:X39">V34-W34</f>
        <v>0</v>
      </c>
      <c r="Y34" s="485">
        <f>X34+W34</f>
        <v>46947</v>
      </c>
      <c r="Z34" s="485">
        <f t="shared" si="25"/>
        <v>0</v>
      </c>
    </row>
    <row r="35" spans="1:26" ht="18.75" customHeight="1">
      <c r="A35" s="405">
        <v>20</v>
      </c>
      <c r="B35" s="662" t="s">
        <v>342</v>
      </c>
      <c r="C35" s="529">
        <f t="shared" si="26"/>
        <v>5821838</v>
      </c>
      <c r="D35" s="532">
        <v>5676938</v>
      </c>
      <c r="E35" s="318">
        <v>144900</v>
      </c>
      <c r="F35" s="318"/>
      <c r="G35" s="318"/>
      <c r="H35" s="531">
        <f t="shared" si="27"/>
        <v>5821838</v>
      </c>
      <c r="I35" s="531">
        <f t="shared" si="28"/>
        <v>2302741</v>
      </c>
      <c r="J35" s="531">
        <f t="shared" si="29"/>
        <v>1091488</v>
      </c>
      <c r="K35" s="318">
        <v>692646</v>
      </c>
      <c r="L35" s="318">
        <v>398842</v>
      </c>
      <c r="M35" s="318"/>
      <c r="N35" s="318">
        <v>1211253</v>
      </c>
      <c r="O35" s="318"/>
      <c r="P35" s="318"/>
      <c r="Q35" s="318">
        <v>648990</v>
      </c>
      <c r="R35" s="318"/>
      <c r="S35" s="318">
        <v>2870107</v>
      </c>
      <c r="T35" s="496">
        <f t="shared" si="30"/>
        <v>4730350</v>
      </c>
      <c r="U35" s="526">
        <f t="shared" si="1"/>
        <v>47.399512146611364</v>
      </c>
      <c r="V35" s="461">
        <f t="shared" si="31"/>
        <v>5821838</v>
      </c>
      <c r="W35" s="461">
        <f t="shared" si="12"/>
        <v>5821838</v>
      </c>
      <c r="X35" s="462">
        <f t="shared" si="32"/>
        <v>0</v>
      </c>
      <c r="Y35" s="481">
        <f t="shared" si="3"/>
        <v>5821838</v>
      </c>
      <c r="Z35" s="481">
        <f t="shared" si="25"/>
        <v>0</v>
      </c>
    </row>
    <row r="36" spans="1:26" ht="18.75" customHeight="1">
      <c r="A36" s="405">
        <v>21</v>
      </c>
      <c r="B36" s="662" t="s">
        <v>344</v>
      </c>
      <c r="C36" s="529">
        <f t="shared" si="26"/>
        <v>1786742</v>
      </c>
      <c r="D36" s="532">
        <v>1190942</v>
      </c>
      <c r="E36" s="318">
        <v>595800</v>
      </c>
      <c r="F36" s="318"/>
      <c r="G36" s="318">
        <v>0</v>
      </c>
      <c r="H36" s="531">
        <f t="shared" si="27"/>
        <v>1786742</v>
      </c>
      <c r="I36" s="531">
        <f t="shared" si="28"/>
        <v>1575820</v>
      </c>
      <c r="J36" s="531">
        <f t="shared" si="29"/>
        <v>374598</v>
      </c>
      <c r="K36" s="318">
        <v>4598</v>
      </c>
      <c r="L36" s="318">
        <v>370000</v>
      </c>
      <c r="M36" s="318"/>
      <c r="N36" s="318">
        <v>1201222</v>
      </c>
      <c r="O36" s="318"/>
      <c r="P36" s="318"/>
      <c r="Q36" s="318">
        <v>210922</v>
      </c>
      <c r="R36" s="318"/>
      <c r="S36" s="318"/>
      <c r="T36" s="496">
        <f t="shared" si="30"/>
        <v>1412144</v>
      </c>
      <c r="U36" s="526">
        <f t="shared" si="1"/>
        <v>23.77162366260106</v>
      </c>
      <c r="V36" s="461">
        <f t="shared" si="31"/>
        <v>1786742</v>
      </c>
      <c r="W36" s="461">
        <f>C36-F36-G36</f>
        <v>1786742</v>
      </c>
      <c r="X36" s="462">
        <f t="shared" si="32"/>
        <v>0</v>
      </c>
      <c r="Y36" s="485">
        <f>X36+W36</f>
        <v>1786742</v>
      </c>
      <c r="Z36" s="485">
        <f t="shared" si="25"/>
        <v>0</v>
      </c>
    </row>
    <row r="37" spans="1:26" ht="18.75" customHeight="1">
      <c r="A37" s="405">
        <v>22</v>
      </c>
      <c r="B37" s="662" t="s">
        <v>347</v>
      </c>
      <c r="C37" s="529">
        <f t="shared" si="26"/>
        <v>1196006</v>
      </c>
      <c r="D37" s="532">
        <v>972861</v>
      </c>
      <c r="E37" s="318">
        <v>223145</v>
      </c>
      <c r="F37" s="318">
        <v>146000</v>
      </c>
      <c r="G37" s="318"/>
      <c r="H37" s="531">
        <f t="shared" si="27"/>
        <v>1050006</v>
      </c>
      <c r="I37" s="531">
        <f t="shared" si="28"/>
        <v>557560</v>
      </c>
      <c r="J37" s="531">
        <f t="shared" si="29"/>
        <v>14960</v>
      </c>
      <c r="K37" s="318">
        <v>13460</v>
      </c>
      <c r="L37" s="318">
        <v>1500</v>
      </c>
      <c r="M37" s="318"/>
      <c r="N37" s="318">
        <v>542600</v>
      </c>
      <c r="O37" s="318"/>
      <c r="P37" s="318"/>
      <c r="Q37" s="318">
        <v>492446</v>
      </c>
      <c r="R37" s="318"/>
      <c r="S37" s="318"/>
      <c r="T37" s="496">
        <f t="shared" si="30"/>
        <v>1035046</v>
      </c>
      <c r="U37" s="526">
        <f t="shared" si="1"/>
        <v>2.6831193055455915</v>
      </c>
      <c r="V37" s="461">
        <f t="shared" si="31"/>
        <v>1050006</v>
      </c>
      <c r="W37" s="461">
        <f>C37-F37-G37</f>
        <v>1050006</v>
      </c>
      <c r="X37" s="462">
        <f t="shared" si="32"/>
        <v>0</v>
      </c>
      <c r="Y37" s="485">
        <f>X37+W37</f>
        <v>1050006</v>
      </c>
      <c r="Z37" s="485">
        <f t="shared" si="25"/>
        <v>0</v>
      </c>
    </row>
    <row r="38" spans="1:26" ht="18.75" customHeight="1">
      <c r="A38" s="405">
        <v>23</v>
      </c>
      <c r="B38" s="662" t="s">
        <v>348</v>
      </c>
      <c r="C38" s="529">
        <f t="shared" si="26"/>
        <v>614785</v>
      </c>
      <c r="D38" s="532">
        <v>595885</v>
      </c>
      <c r="E38" s="318">
        <v>18900</v>
      </c>
      <c r="F38" s="318"/>
      <c r="G38" s="318"/>
      <c r="H38" s="531">
        <f t="shared" si="27"/>
        <v>614785</v>
      </c>
      <c r="I38" s="531">
        <f t="shared" si="28"/>
        <v>614785</v>
      </c>
      <c r="J38" s="531">
        <f t="shared" si="29"/>
        <v>22700</v>
      </c>
      <c r="K38" s="318">
        <v>22700</v>
      </c>
      <c r="L38" s="318"/>
      <c r="M38" s="318"/>
      <c r="N38" s="318">
        <v>592085</v>
      </c>
      <c r="O38" s="318"/>
      <c r="P38" s="318"/>
      <c r="Q38" s="318">
        <v>0</v>
      </c>
      <c r="R38" s="318"/>
      <c r="S38" s="318"/>
      <c r="T38" s="496">
        <f t="shared" si="30"/>
        <v>592085</v>
      </c>
      <c r="U38" s="526">
        <f t="shared" si="1"/>
        <v>3.692347731320705</v>
      </c>
      <c r="V38" s="461">
        <f t="shared" si="31"/>
        <v>614785</v>
      </c>
      <c r="W38" s="461">
        <f>C38-F38-G38</f>
        <v>614785</v>
      </c>
      <c r="X38" s="462">
        <f t="shared" si="32"/>
        <v>0</v>
      </c>
      <c r="Y38" s="485">
        <f>X38+W38</f>
        <v>614785</v>
      </c>
      <c r="Z38" s="485">
        <f>V38-Y38</f>
        <v>0</v>
      </c>
    </row>
    <row r="39" spans="1:26" ht="18.75" customHeight="1">
      <c r="A39" s="405">
        <v>24</v>
      </c>
      <c r="B39" s="662" t="s">
        <v>407</v>
      </c>
      <c r="C39" s="529">
        <f t="shared" si="26"/>
        <v>904544</v>
      </c>
      <c r="D39" s="532">
        <v>894944</v>
      </c>
      <c r="E39" s="318">
        <v>9600</v>
      </c>
      <c r="F39" s="318"/>
      <c r="G39" s="318"/>
      <c r="H39" s="531">
        <f t="shared" si="27"/>
        <v>904544</v>
      </c>
      <c r="I39" s="531">
        <f t="shared" si="28"/>
        <v>434233</v>
      </c>
      <c r="J39" s="531">
        <f t="shared" si="29"/>
        <v>56282</v>
      </c>
      <c r="K39" s="318">
        <v>56282</v>
      </c>
      <c r="L39" s="318"/>
      <c r="M39" s="318"/>
      <c r="N39" s="318">
        <v>377951</v>
      </c>
      <c r="O39" s="318"/>
      <c r="P39" s="318"/>
      <c r="Q39" s="318">
        <v>470311</v>
      </c>
      <c r="R39" s="318"/>
      <c r="S39" s="318"/>
      <c r="T39" s="496">
        <f t="shared" si="30"/>
        <v>848262</v>
      </c>
      <c r="U39" s="526">
        <f t="shared" si="1"/>
        <v>12.961244308930919</v>
      </c>
      <c r="V39" s="461">
        <f t="shared" si="31"/>
        <v>904544</v>
      </c>
      <c r="W39" s="461">
        <f t="shared" si="12"/>
        <v>904544</v>
      </c>
      <c r="X39" s="462">
        <f t="shared" si="32"/>
        <v>0</v>
      </c>
      <c r="Y39" s="485">
        <f>X39+W39</f>
        <v>904544</v>
      </c>
      <c r="Z39" s="485">
        <f t="shared" si="25"/>
        <v>0</v>
      </c>
    </row>
    <row r="40" spans="1:61" s="404" customFormat="1" ht="12.75">
      <c r="A40" s="398" t="s">
        <v>23</v>
      </c>
      <c r="B40" s="659" t="s">
        <v>345</v>
      </c>
      <c r="C40" s="523">
        <f>SUM(C41:C42)</f>
        <v>15536883</v>
      </c>
      <c r="D40" s="530">
        <f>SUM(D41:D42)</f>
        <v>15155678</v>
      </c>
      <c r="E40" s="523">
        <f>SUM(E41:E42)</f>
        <v>381205</v>
      </c>
      <c r="F40" s="523">
        <f>SUM(F41:F42)</f>
        <v>0</v>
      </c>
      <c r="G40" s="523"/>
      <c r="H40" s="523">
        <f aca="true" t="shared" si="33" ref="H40:S40">SUM(H41:H42)</f>
        <v>15536883</v>
      </c>
      <c r="I40" s="523">
        <f t="shared" si="33"/>
        <v>7008056</v>
      </c>
      <c r="J40" s="523">
        <f t="shared" si="33"/>
        <v>168215</v>
      </c>
      <c r="K40" s="523">
        <f t="shared" si="33"/>
        <v>119235</v>
      </c>
      <c r="L40" s="523">
        <f t="shared" si="33"/>
        <v>48980</v>
      </c>
      <c r="M40" s="523">
        <f t="shared" si="33"/>
        <v>0</v>
      </c>
      <c r="N40" s="523">
        <f t="shared" si="33"/>
        <v>6839841</v>
      </c>
      <c r="O40" s="523">
        <f t="shared" si="33"/>
        <v>0</v>
      </c>
      <c r="P40" s="523">
        <f t="shared" si="33"/>
        <v>0</v>
      </c>
      <c r="Q40" s="523">
        <f t="shared" si="33"/>
        <v>8528827</v>
      </c>
      <c r="R40" s="523">
        <f t="shared" si="33"/>
        <v>0</v>
      </c>
      <c r="S40" s="523">
        <f t="shared" si="33"/>
        <v>0</v>
      </c>
      <c r="T40" s="523">
        <f>SUM(T41:T42)</f>
        <v>15368668</v>
      </c>
      <c r="U40" s="522">
        <f t="shared" si="1"/>
        <v>2.400309015795536</v>
      </c>
      <c r="V40" s="498">
        <f>SUM(V41:V42)</f>
        <v>15536883</v>
      </c>
      <c r="W40" s="482">
        <f t="shared" si="12"/>
        <v>15536883</v>
      </c>
      <c r="X40" s="499">
        <f>SUM(X41:X42)</f>
        <v>0</v>
      </c>
      <c r="Y40" s="481">
        <f t="shared" si="3"/>
        <v>15536883</v>
      </c>
      <c r="Z40" s="481">
        <f t="shared" si="11"/>
        <v>0</v>
      </c>
      <c r="AA40" s="482">
        <f>15155678+5241392</f>
        <v>20397070</v>
      </c>
      <c r="AB40" s="483">
        <f>D40</f>
        <v>15155678</v>
      </c>
      <c r="AC40" s="483">
        <f>AA40-AB40</f>
        <v>5241392</v>
      </c>
      <c r="AD40" s="409">
        <f>D40+'[5]PT02'!C263</f>
        <v>20351339</v>
      </c>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c r="BH40" s="403"/>
      <c r="BI40" s="403"/>
    </row>
    <row r="41" spans="1:26" ht="18.75" customHeight="1">
      <c r="A41" s="405">
        <v>25</v>
      </c>
      <c r="B41" s="662" t="s">
        <v>343</v>
      </c>
      <c r="C41" s="529">
        <f>D41+E41</f>
        <v>582505</v>
      </c>
      <c r="D41" s="533">
        <v>372200</v>
      </c>
      <c r="E41" s="318">
        <v>210305</v>
      </c>
      <c r="F41" s="318"/>
      <c r="G41" s="534"/>
      <c r="H41" s="529">
        <f>I41+Q41+R41+S41</f>
        <v>582505</v>
      </c>
      <c r="I41" s="529">
        <f>SUM(J41,N41:P41)</f>
        <v>582505</v>
      </c>
      <c r="J41" s="529">
        <f>SUM(K41:M41)</f>
        <v>51150</v>
      </c>
      <c r="K41" s="318">
        <v>51150</v>
      </c>
      <c r="L41" s="318"/>
      <c r="M41" s="318">
        <v>0</v>
      </c>
      <c r="N41" s="318">
        <v>531355</v>
      </c>
      <c r="O41" s="318"/>
      <c r="P41" s="318"/>
      <c r="Q41" s="318">
        <v>0</v>
      </c>
      <c r="R41" s="535"/>
      <c r="S41" s="535"/>
      <c r="T41" s="496">
        <f>N41+O41+P41+Q41+R41+S41</f>
        <v>531355</v>
      </c>
      <c r="U41" s="526">
        <f t="shared" si="1"/>
        <v>8.781040506090076</v>
      </c>
      <c r="V41" s="461">
        <f>H41</f>
        <v>582505</v>
      </c>
      <c r="W41" s="461">
        <f>C41-F41-G41</f>
        <v>582505</v>
      </c>
      <c r="X41" s="462">
        <f>V41-W41</f>
        <v>0</v>
      </c>
      <c r="Y41" s="485">
        <f t="shared" si="3"/>
        <v>582505</v>
      </c>
      <c r="Z41" s="485">
        <f t="shared" si="11"/>
        <v>0</v>
      </c>
    </row>
    <row r="42" spans="1:26" ht="18.75" customHeight="1">
      <c r="A42" s="405">
        <v>26</v>
      </c>
      <c r="B42" s="495" t="s">
        <v>351</v>
      </c>
      <c r="C42" s="529">
        <f>D42+E42</f>
        <v>14954378</v>
      </c>
      <c r="D42" s="532">
        <v>14783478</v>
      </c>
      <c r="E42" s="318">
        <v>170900</v>
      </c>
      <c r="F42" s="318">
        <v>0</v>
      </c>
      <c r="G42" s="534"/>
      <c r="H42" s="529">
        <f>I42+Q42+R42+S42</f>
        <v>14954378</v>
      </c>
      <c r="I42" s="529">
        <f>SUM(J42,N42:P42)</f>
        <v>6425551</v>
      </c>
      <c r="J42" s="529">
        <f>SUM(K42:M42)</f>
        <v>117065</v>
      </c>
      <c r="K42" s="318">
        <v>68085</v>
      </c>
      <c r="L42" s="318">
        <v>48980</v>
      </c>
      <c r="M42" s="318">
        <v>0</v>
      </c>
      <c r="N42" s="318">
        <v>6308486</v>
      </c>
      <c r="O42" s="318"/>
      <c r="P42" s="318"/>
      <c r="Q42" s="318">
        <v>8528827</v>
      </c>
      <c r="R42" s="535"/>
      <c r="S42" s="535"/>
      <c r="T42" s="496">
        <f>N42+O42+P42+Q42+R42+S42</f>
        <v>14837313</v>
      </c>
      <c r="U42" s="526">
        <f t="shared" si="1"/>
        <v>1.8218671052490285</v>
      </c>
      <c r="V42" s="461">
        <f>H42</f>
        <v>14954378</v>
      </c>
      <c r="W42" s="461">
        <f>C42-F42-G42</f>
        <v>14954378</v>
      </c>
      <c r="X42" s="462">
        <f>V42-W42</f>
        <v>0</v>
      </c>
      <c r="Y42" s="485">
        <f t="shared" si="3"/>
        <v>14954378</v>
      </c>
      <c r="Z42" s="485">
        <f t="shared" si="11"/>
        <v>0</v>
      </c>
    </row>
    <row r="43" spans="1:61" s="404" customFormat="1" ht="25.5">
      <c r="A43" s="398" t="s">
        <v>24</v>
      </c>
      <c r="B43" s="659" t="s">
        <v>349</v>
      </c>
      <c r="C43" s="523">
        <f>SUM(C44:C47)</f>
        <v>9020633</v>
      </c>
      <c r="D43" s="530">
        <f aca="true" t="shared" si="34" ref="D43:S43">SUM(D44:D47)</f>
        <v>7655581</v>
      </c>
      <c r="E43" s="523">
        <f t="shared" si="34"/>
        <v>1365052</v>
      </c>
      <c r="F43" s="523">
        <f t="shared" si="34"/>
        <v>0</v>
      </c>
      <c r="G43" s="523">
        <f t="shared" si="34"/>
        <v>0</v>
      </c>
      <c r="H43" s="523">
        <f t="shared" si="34"/>
        <v>9020633</v>
      </c>
      <c r="I43" s="523">
        <f t="shared" si="34"/>
        <v>4841142</v>
      </c>
      <c r="J43" s="523">
        <f t="shared" si="34"/>
        <v>98459</v>
      </c>
      <c r="K43" s="523">
        <f t="shared" si="34"/>
        <v>98459</v>
      </c>
      <c r="L43" s="523">
        <f t="shared" si="34"/>
        <v>0</v>
      </c>
      <c r="M43" s="523">
        <f t="shared" si="34"/>
        <v>0</v>
      </c>
      <c r="N43" s="523">
        <f t="shared" si="34"/>
        <v>4742683</v>
      </c>
      <c r="O43" s="523">
        <f t="shared" si="34"/>
        <v>0</v>
      </c>
      <c r="P43" s="523">
        <f t="shared" si="34"/>
        <v>0</v>
      </c>
      <c r="Q43" s="523">
        <f t="shared" si="34"/>
        <v>4179491</v>
      </c>
      <c r="R43" s="523">
        <f t="shared" si="34"/>
        <v>0</v>
      </c>
      <c r="S43" s="523">
        <f t="shared" si="34"/>
        <v>0</v>
      </c>
      <c r="T43" s="523">
        <f>SUM(T44:T47)</f>
        <v>8922174</v>
      </c>
      <c r="U43" s="522">
        <f t="shared" si="1"/>
        <v>2.033796984265283</v>
      </c>
      <c r="V43" s="498">
        <f>SUM(V44:V47)</f>
        <v>9020633</v>
      </c>
      <c r="W43" s="482">
        <f t="shared" si="12"/>
        <v>9020633</v>
      </c>
      <c r="X43" s="499">
        <f>SUM(X44:X47)</f>
        <v>0</v>
      </c>
      <c r="Y43" s="481">
        <f t="shared" si="3"/>
        <v>9020633</v>
      </c>
      <c r="Z43" s="481">
        <f t="shared" si="11"/>
        <v>0</v>
      </c>
      <c r="AA43" s="482">
        <f>7654961+2739938</f>
        <v>10394899</v>
      </c>
      <c r="AB43" s="483">
        <f>D43</f>
        <v>7655581</v>
      </c>
      <c r="AC43" s="483">
        <f>AA43-AB43</f>
        <v>2739318</v>
      </c>
      <c r="AD43" s="409">
        <f>D43+'[5]PT02'!C302</f>
        <v>8718929</v>
      </c>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3"/>
      <c r="BG43" s="403"/>
      <c r="BH43" s="403"/>
      <c r="BI43" s="403"/>
    </row>
    <row r="44" spans="1:26" ht="18.75" customHeight="1">
      <c r="A44" s="501" t="s">
        <v>469</v>
      </c>
      <c r="B44" s="495" t="s">
        <v>452</v>
      </c>
      <c r="C44" s="529">
        <f>D44+E44</f>
        <v>2162097</v>
      </c>
      <c r="D44" s="529">
        <v>2090097</v>
      </c>
      <c r="E44" s="496">
        <v>72000</v>
      </c>
      <c r="F44" s="496"/>
      <c r="G44" s="496">
        <v>0</v>
      </c>
      <c r="H44" s="529">
        <f>I44+Q44+R44+S44</f>
        <v>2162097</v>
      </c>
      <c r="I44" s="529">
        <f>J44+N44+O44+P44</f>
        <v>1683302</v>
      </c>
      <c r="J44" s="529">
        <f>K44+L44+M44</f>
        <v>38900</v>
      </c>
      <c r="K44" s="496">
        <v>38900</v>
      </c>
      <c r="L44" s="496"/>
      <c r="M44" s="496"/>
      <c r="N44" s="496">
        <v>1644402</v>
      </c>
      <c r="O44" s="496">
        <v>0</v>
      </c>
      <c r="P44" s="496">
        <v>0</v>
      </c>
      <c r="Q44" s="496">
        <v>478795</v>
      </c>
      <c r="R44" s="496">
        <v>0</v>
      </c>
      <c r="S44" s="496">
        <v>0</v>
      </c>
      <c r="T44" s="496">
        <f>N44+O44+P44+Q44+R44+S44</f>
        <v>2123197</v>
      </c>
      <c r="U44" s="526">
        <f t="shared" si="1"/>
        <v>2.310934104516005</v>
      </c>
      <c r="V44" s="461">
        <f>H44</f>
        <v>2162097</v>
      </c>
      <c r="W44" s="461">
        <f t="shared" si="12"/>
        <v>2162097</v>
      </c>
      <c r="X44" s="462">
        <f>V44-W44</f>
        <v>0</v>
      </c>
      <c r="Y44" s="485">
        <f t="shared" si="3"/>
        <v>2162097</v>
      </c>
      <c r="Z44" s="485">
        <f t="shared" si="11"/>
        <v>0</v>
      </c>
    </row>
    <row r="45" spans="1:26" ht="18.75" customHeight="1">
      <c r="A45" s="501" t="s">
        <v>460</v>
      </c>
      <c r="B45" s="495" t="s">
        <v>355</v>
      </c>
      <c r="C45" s="529">
        <f>D45+E45</f>
        <v>777922</v>
      </c>
      <c r="D45" s="529">
        <v>749922</v>
      </c>
      <c r="E45" s="496">
        <v>28000</v>
      </c>
      <c r="F45" s="496"/>
      <c r="G45" s="496"/>
      <c r="H45" s="529">
        <f>I45+Q45+R45+S45</f>
        <v>777922</v>
      </c>
      <c r="I45" s="529">
        <f>J45+N45+O45+P45</f>
        <v>529902</v>
      </c>
      <c r="J45" s="529">
        <f>K45+L45+M45</f>
        <v>2000</v>
      </c>
      <c r="K45" s="496">
        <v>2000</v>
      </c>
      <c r="L45" s="496"/>
      <c r="M45" s="496"/>
      <c r="N45" s="496">
        <v>527902</v>
      </c>
      <c r="O45" s="496"/>
      <c r="P45" s="496">
        <v>0</v>
      </c>
      <c r="Q45" s="496">
        <v>248020</v>
      </c>
      <c r="R45" s="496"/>
      <c r="S45" s="496"/>
      <c r="T45" s="496">
        <f>N45+O45+P45+Q45+R45+S45</f>
        <v>775922</v>
      </c>
      <c r="U45" s="526">
        <f t="shared" si="1"/>
        <v>0.3774282791912467</v>
      </c>
      <c r="V45" s="461">
        <f>H45</f>
        <v>777922</v>
      </c>
      <c r="W45" s="461">
        <f>C45-F45-G45</f>
        <v>777922</v>
      </c>
      <c r="X45" s="462">
        <f>V45-W45</f>
        <v>0</v>
      </c>
      <c r="Y45" s="485">
        <f>X45+W45</f>
        <v>777922</v>
      </c>
      <c r="Z45" s="485">
        <f>V45-Y45</f>
        <v>0</v>
      </c>
    </row>
    <row r="46" spans="1:26" ht="18.75" customHeight="1">
      <c r="A46" s="501" t="s">
        <v>461</v>
      </c>
      <c r="B46" s="495" t="s">
        <v>350</v>
      </c>
      <c r="C46" s="529">
        <f>D46+E46</f>
        <v>1584414</v>
      </c>
      <c r="D46" s="529">
        <v>1448962</v>
      </c>
      <c r="E46" s="496">
        <v>135452</v>
      </c>
      <c r="F46" s="496"/>
      <c r="G46" s="496">
        <v>0</v>
      </c>
      <c r="H46" s="529">
        <f>I46+Q46+R46+S46</f>
        <v>1584414</v>
      </c>
      <c r="I46" s="529">
        <f>J46+N46+O46+P46</f>
        <v>745968</v>
      </c>
      <c r="J46" s="529">
        <f>K46+L46+M46</f>
        <v>47108</v>
      </c>
      <c r="K46" s="496">
        <v>47108</v>
      </c>
      <c r="L46" s="496"/>
      <c r="M46" s="496"/>
      <c r="N46" s="496">
        <v>698860</v>
      </c>
      <c r="O46" s="496">
        <v>0</v>
      </c>
      <c r="P46" s="496">
        <v>0</v>
      </c>
      <c r="Q46" s="496">
        <v>838446</v>
      </c>
      <c r="R46" s="496">
        <v>0</v>
      </c>
      <c r="S46" s="496">
        <v>0</v>
      </c>
      <c r="T46" s="496">
        <f>N46+O46+P46+Q46+R46+S46</f>
        <v>1537306</v>
      </c>
      <c r="U46" s="526">
        <f t="shared" si="1"/>
        <v>6.315016193724128</v>
      </c>
      <c r="V46" s="461">
        <f>H46</f>
        <v>1584414</v>
      </c>
      <c r="W46" s="461">
        <f t="shared" si="12"/>
        <v>1584414</v>
      </c>
      <c r="X46" s="462">
        <f>V46-W46</f>
        <v>0</v>
      </c>
      <c r="Y46" s="485">
        <f t="shared" si="3"/>
        <v>1584414</v>
      </c>
      <c r="Z46" s="485">
        <f t="shared" si="11"/>
        <v>0</v>
      </c>
    </row>
    <row r="47" spans="1:26" ht="18.75" customHeight="1">
      <c r="A47" s="501" t="s">
        <v>451</v>
      </c>
      <c r="B47" s="495" t="s">
        <v>453</v>
      </c>
      <c r="C47" s="529">
        <f>D47+E47</f>
        <v>4496200</v>
      </c>
      <c r="D47" s="529">
        <v>3366600</v>
      </c>
      <c r="E47" s="496">
        <v>1129600</v>
      </c>
      <c r="F47" s="496"/>
      <c r="G47" s="496">
        <v>0</v>
      </c>
      <c r="H47" s="529">
        <f>I47+Q47+R47+S47</f>
        <v>4496200</v>
      </c>
      <c r="I47" s="529">
        <f>J47+N47+O47+P47</f>
        <v>1881970</v>
      </c>
      <c r="J47" s="529">
        <f>K47+L47+M47</f>
        <v>10451</v>
      </c>
      <c r="K47" s="496">
        <v>10451</v>
      </c>
      <c r="L47" s="496"/>
      <c r="M47" s="496"/>
      <c r="N47" s="496">
        <v>1871519</v>
      </c>
      <c r="O47" s="496">
        <v>0</v>
      </c>
      <c r="P47" s="496">
        <v>0</v>
      </c>
      <c r="Q47" s="496">
        <v>2614230</v>
      </c>
      <c r="R47" s="496">
        <v>0</v>
      </c>
      <c r="S47" s="496">
        <v>0</v>
      </c>
      <c r="T47" s="496">
        <f>N47+O47+P47+Q47+R47+S47</f>
        <v>4485749</v>
      </c>
      <c r="U47" s="526">
        <f t="shared" si="1"/>
        <v>0.5553223483902506</v>
      </c>
      <c r="V47" s="461">
        <f>H47</f>
        <v>4496200</v>
      </c>
      <c r="W47" s="461">
        <f t="shared" si="12"/>
        <v>4496200</v>
      </c>
      <c r="X47" s="462">
        <f>V47-W47</f>
        <v>0</v>
      </c>
      <c r="Y47" s="485">
        <f t="shared" si="3"/>
        <v>4496200</v>
      </c>
      <c r="Z47" s="485">
        <f t="shared" si="11"/>
        <v>0</v>
      </c>
    </row>
    <row r="48" spans="1:61" s="503" customFormat="1" ht="25.5" customHeight="1">
      <c r="A48" s="398" t="s">
        <v>25</v>
      </c>
      <c r="B48" s="659" t="s">
        <v>352</v>
      </c>
      <c r="C48" s="523">
        <f>SUM(C49:C50)</f>
        <v>1710924</v>
      </c>
      <c r="D48" s="523">
        <f aca="true" t="shared" si="35" ref="D48:R48">SUM(D49:D50)</f>
        <v>1342480</v>
      </c>
      <c r="E48" s="523">
        <f t="shared" si="35"/>
        <v>368444</v>
      </c>
      <c r="F48" s="523">
        <f t="shared" si="35"/>
        <v>0</v>
      </c>
      <c r="G48" s="523">
        <f t="shared" si="35"/>
        <v>0</v>
      </c>
      <c r="H48" s="523">
        <f t="shared" si="35"/>
        <v>1710924</v>
      </c>
      <c r="I48" s="523">
        <f t="shared" si="35"/>
        <v>1461164</v>
      </c>
      <c r="J48" s="523">
        <f t="shared" si="35"/>
        <v>19354</v>
      </c>
      <c r="K48" s="523">
        <f t="shared" si="35"/>
        <v>19354</v>
      </c>
      <c r="L48" s="523">
        <f t="shared" si="35"/>
        <v>0</v>
      </c>
      <c r="M48" s="523">
        <f t="shared" si="35"/>
        <v>0</v>
      </c>
      <c r="N48" s="523">
        <f t="shared" si="35"/>
        <v>1441810</v>
      </c>
      <c r="O48" s="523">
        <f t="shared" si="35"/>
        <v>0</v>
      </c>
      <c r="P48" s="523">
        <f t="shared" si="35"/>
        <v>0</v>
      </c>
      <c r="Q48" s="523">
        <f t="shared" si="35"/>
        <v>249760</v>
      </c>
      <c r="R48" s="523">
        <f t="shared" si="35"/>
        <v>0</v>
      </c>
      <c r="S48" s="523">
        <f>SUM(S49:S50)</f>
        <v>0</v>
      </c>
      <c r="T48" s="523">
        <f>SUM(T49:T50)</f>
        <v>1691570</v>
      </c>
      <c r="U48" s="522">
        <f t="shared" si="1"/>
        <v>1.3245604189536562</v>
      </c>
      <c r="V48" s="478">
        <f>SUM(V49:V50)</f>
        <v>1710924</v>
      </c>
      <c r="W48" s="502">
        <f>C48-F48-G48</f>
        <v>1710924</v>
      </c>
      <c r="X48" s="479">
        <f>SUM(X49:X50)</f>
        <v>0</v>
      </c>
      <c r="Y48" s="481">
        <f>X48+W48</f>
        <v>1710924</v>
      </c>
      <c r="Z48" s="481">
        <f>V48-Y48</f>
        <v>0</v>
      </c>
      <c r="AA48" s="482">
        <f>1342480+264356</f>
        <v>1606836</v>
      </c>
      <c r="AB48" s="483">
        <f>D48</f>
        <v>1342480</v>
      </c>
      <c r="AC48" s="483">
        <f>AA48-AB48</f>
        <v>264356</v>
      </c>
      <c r="AD48" s="486">
        <f>D48+'[5]PT02'!C340</f>
        <v>1459336</v>
      </c>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row>
    <row r="49" spans="1:61" s="504" customFormat="1" ht="18.75" customHeight="1">
      <c r="A49" s="495">
        <v>31</v>
      </c>
      <c r="B49" s="495" t="s">
        <v>450</v>
      </c>
      <c r="C49" s="529">
        <f>D49+E49</f>
        <v>797399</v>
      </c>
      <c r="D49" s="533">
        <v>609909</v>
      </c>
      <c r="E49" s="318">
        <v>187490</v>
      </c>
      <c r="F49" s="318">
        <v>0</v>
      </c>
      <c r="G49" s="496">
        <v>0</v>
      </c>
      <c r="H49" s="529">
        <f>I49+Q49+R49+S49</f>
        <v>797399</v>
      </c>
      <c r="I49" s="529">
        <f>SUM(J49,N49:P49)</f>
        <v>761887</v>
      </c>
      <c r="J49" s="529">
        <f>SUM(K49:M49)</f>
        <v>5000</v>
      </c>
      <c r="K49" s="318">
        <v>5000</v>
      </c>
      <c r="L49" s="318">
        <v>0</v>
      </c>
      <c r="M49" s="318">
        <v>0</v>
      </c>
      <c r="N49" s="318">
        <v>756887</v>
      </c>
      <c r="O49" s="318">
        <v>0</v>
      </c>
      <c r="P49" s="318">
        <v>0</v>
      </c>
      <c r="Q49" s="318">
        <v>35512</v>
      </c>
      <c r="R49" s="318">
        <v>0</v>
      </c>
      <c r="S49" s="318">
        <v>0</v>
      </c>
      <c r="T49" s="496">
        <f>N49+O49+P49+Q49+R49+S49</f>
        <v>792399</v>
      </c>
      <c r="U49" s="526">
        <f t="shared" si="1"/>
        <v>0.6562652991847873</v>
      </c>
      <c r="V49" s="497">
        <f>H49</f>
        <v>797399</v>
      </c>
      <c r="W49" s="497">
        <f t="shared" si="12"/>
        <v>797399</v>
      </c>
      <c r="X49" s="497">
        <f>V49-W49</f>
        <v>0</v>
      </c>
      <c r="Y49" s="485">
        <f t="shared" si="3"/>
        <v>797399</v>
      </c>
      <c r="Z49" s="485">
        <f t="shared" si="11"/>
        <v>0</v>
      </c>
      <c r="AA49" s="497"/>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0"/>
      <c r="BI49" s="490"/>
    </row>
    <row r="50" spans="1:61" s="504" customFormat="1" ht="18.75" customHeight="1">
      <c r="A50" s="495">
        <v>32</v>
      </c>
      <c r="B50" s="495" t="s">
        <v>335</v>
      </c>
      <c r="C50" s="529">
        <f>D50+E50</f>
        <v>913525</v>
      </c>
      <c r="D50" s="532">
        <v>732571</v>
      </c>
      <c r="E50" s="318">
        <v>180954</v>
      </c>
      <c r="F50" s="318"/>
      <c r="G50" s="496"/>
      <c r="H50" s="529">
        <f>I50+Q50+R50+S50</f>
        <v>913525</v>
      </c>
      <c r="I50" s="529">
        <f>SUM(J50,N50:P50)</f>
        <v>699277</v>
      </c>
      <c r="J50" s="529">
        <f>SUM(K50:M50)</f>
        <v>14354</v>
      </c>
      <c r="K50" s="318">
        <v>14354</v>
      </c>
      <c r="L50" s="318">
        <v>0</v>
      </c>
      <c r="M50" s="318">
        <v>0</v>
      </c>
      <c r="N50" s="318">
        <v>684923</v>
      </c>
      <c r="O50" s="318">
        <v>0</v>
      </c>
      <c r="P50" s="318">
        <v>0</v>
      </c>
      <c r="Q50" s="318">
        <v>214248</v>
      </c>
      <c r="R50" s="318">
        <v>0</v>
      </c>
      <c r="S50" s="318">
        <v>0</v>
      </c>
      <c r="T50" s="496">
        <f>N50+O50+P50+Q50+R50+S50</f>
        <v>899171</v>
      </c>
      <c r="U50" s="526">
        <f t="shared" si="1"/>
        <v>2.0526915657171623</v>
      </c>
      <c r="V50" s="497">
        <f>H50</f>
        <v>913525</v>
      </c>
      <c r="W50" s="497">
        <f>C50-F50-G50</f>
        <v>913525</v>
      </c>
      <c r="X50" s="497">
        <f>V50-W50</f>
        <v>0</v>
      </c>
      <c r="Y50" s="485">
        <f>X50+W50</f>
        <v>913525</v>
      </c>
      <c r="Z50" s="485">
        <f>V50-Y50</f>
        <v>0</v>
      </c>
      <c r="AA50" s="497"/>
      <c r="AB50" s="490"/>
      <c r="AC50" s="490"/>
      <c r="AD50" s="490"/>
      <c r="AE50" s="490"/>
      <c r="AF50" s="490"/>
      <c r="AG50" s="490"/>
      <c r="AH50" s="490"/>
      <c r="AI50" s="490"/>
      <c r="AJ50" s="490"/>
      <c r="AK50" s="490"/>
      <c r="AL50" s="490"/>
      <c r="AM50" s="490"/>
      <c r="AN50" s="490"/>
      <c r="AO50" s="490"/>
      <c r="AP50" s="490"/>
      <c r="AQ50" s="490"/>
      <c r="AR50" s="490"/>
      <c r="AS50" s="490"/>
      <c r="AT50" s="490"/>
      <c r="AU50" s="490"/>
      <c r="AV50" s="490"/>
      <c r="AW50" s="490"/>
      <c r="AX50" s="490"/>
      <c r="AY50" s="490"/>
      <c r="AZ50" s="490"/>
      <c r="BA50" s="490"/>
      <c r="BB50" s="490"/>
      <c r="BC50" s="490"/>
      <c r="BD50" s="490"/>
      <c r="BE50" s="490"/>
      <c r="BF50" s="490"/>
      <c r="BG50" s="490"/>
      <c r="BH50" s="490"/>
      <c r="BI50" s="490"/>
    </row>
    <row r="51" spans="1:61" s="404" customFormat="1" ht="25.5">
      <c r="A51" s="398" t="s">
        <v>26</v>
      </c>
      <c r="B51" s="659" t="s">
        <v>356</v>
      </c>
      <c r="C51" s="523">
        <f aca="true" t="shared" si="36" ref="C51:S51">SUM(C52:C54)</f>
        <v>9677562</v>
      </c>
      <c r="D51" s="530">
        <f t="shared" si="36"/>
        <v>9251074</v>
      </c>
      <c r="E51" s="523">
        <f t="shared" si="36"/>
        <v>426488</v>
      </c>
      <c r="F51" s="523">
        <f t="shared" si="36"/>
        <v>0</v>
      </c>
      <c r="G51" s="523">
        <f t="shared" si="36"/>
        <v>0</v>
      </c>
      <c r="H51" s="523">
        <f t="shared" si="36"/>
        <v>9677562</v>
      </c>
      <c r="I51" s="523">
        <f t="shared" si="36"/>
        <v>5859803</v>
      </c>
      <c r="J51" s="523">
        <f t="shared" si="36"/>
        <v>259962</v>
      </c>
      <c r="K51" s="523">
        <f t="shared" si="36"/>
        <v>259962</v>
      </c>
      <c r="L51" s="523">
        <f t="shared" si="36"/>
        <v>0</v>
      </c>
      <c r="M51" s="523">
        <f t="shared" si="36"/>
        <v>0</v>
      </c>
      <c r="N51" s="523">
        <f t="shared" si="36"/>
        <v>3370709</v>
      </c>
      <c r="O51" s="523">
        <f t="shared" si="36"/>
        <v>0</v>
      </c>
      <c r="P51" s="523">
        <f t="shared" si="36"/>
        <v>2229132</v>
      </c>
      <c r="Q51" s="523">
        <f t="shared" si="36"/>
        <v>3817759</v>
      </c>
      <c r="R51" s="523">
        <f t="shared" si="36"/>
        <v>0</v>
      </c>
      <c r="S51" s="523">
        <f t="shared" si="36"/>
        <v>0</v>
      </c>
      <c r="T51" s="523">
        <f>SUM(T52:T54)</f>
        <v>9417600</v>
      </c>
      <c r="U51" s="522">
        <f t="shared" si="1"/>
        <v>4.436360744550628</v>
      </c>
      <c r="V51" s="498">
        <f>SUM(V52:V54)</f>
        <v>9677562</v>
      </c>
      <c r="W51" s="502">
        <f t="shared" si="12"/>
        <v>9677562</v>
      </c>
      <c r="X51" s="505">
        <f>SUM(X52:X54)</f>
        <v>0</v>
      </c>
      <c r="Y51" s="481">
        <f t="shared" si="3"/>
        <v>9677562</v>
      </c>
      <c r="Z51" s="481">
        <f t="shared" si="11"/>
        <v>0</v>
      </c>
      <c r="AA51" s="482">
        <f>9298449+1347299</f>
        <v>10645748</v>
      </c>
      <c r="AB51" s="483">
        <f>D51</f>
        <v>9251074</v>
      </c>
      <c r="AC51" s="483">
        <f>AA51-AB51</f>
        <v>1394674</v>
      </c>
      <c r="AD51" s="409">
        <f>D51+'[5]PT02'!C378</f>
        <v>10521248</v>
      </c>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row>
    <row r="52" spans="1:26" ht="18.75" customHeight="1">
      <c r="A52" s="501" t="s">
        <v>353</v>
      </c>
      <c r="B52" s="495" t="s">
        <v>358</v>
      </c>
      <c r="C52" s="529">
        <f>D52+E52</f>
        <v>1928546</v>
      </c>
      <c r="D52" s="529">
        <v>1925546</v>
      </c>
      <c r="E52" s="496">
        <v>3000</v>
      </c>
      <c r="F52" s="496"/>
      <c r="G52" s="496"/>
      <c r="H52" s="529">
        <f>I52+Q52+R52+S52</f>
        <v>1928546</v>
      </c>
      <c r="I52" s="529">
        <f>J52+N52+O52+P52</f>
        <v>917412</v>
      </c>
      <c r="J52" s="529">
        <f>K52+L52+M52</f>
        <v>38800</v>
      </c>
      <c r="K52" s="496">
        <v>38800</v>
      </c>
      <c r="L52" s="496"/>
      <c r="M52" s="496"/>
      <c r="N52" s="496">
        <v>878612</v>
      </c>
      <c r="O52" s="496"/>
      <c r="P52" s="496"/>
      <c r="Q52" s="496">
        <v>1011134</v>
      </c>
      <c r="R52" s="496"/>
      <c r="S52" s="496"/>
      <c r="T52" s="496">
        <f>N52+O52+P52+Q52+R52+S52</f>
        <v>1889746</v>
      </c>
      <c r="U52" s="526">
        <f t="shared" si="1"/>
        <v>4.229288476714933</v>
      </c>
      <c r="V52" s="461">
        <f>H52</f>
        <v>1928546</v>
      </c>
      <c r="W52" s="461">
        <f t="shared" si="12"/>
        <v>1928546</v>
      </c>
      <c r="X52" s="462">
        <f>V52-W52</f>
        <v>0</v>
      </c>
      <c r="Y52" s="485">
        <f t="shared" si="3"/>
        <v>1928546</v>
      </c>
      <c r="Z52" s="485">
        <f t="shared" si="11"/>
        <v>0</v>
      </c>
    </row>
    <row r="53" spans="1:26" ht="18.75" customHeight="1">
      <c r="A53" s="501" t="s">
        <v>354</v>
      </c>
      <c r="B53" s="495" t="s">
        <v>360</v>
      </c>
      <c r="C53" s="529">
        <f>D53+E53</f>
        <v>4198577</v>
      </c>
      <c r="D53" s="529">
        <v>3898889</v>
      </c>
      <c r="E53" s="496">
        <v>299688</v>
      </c>
      <c r="F53" s="496"/>
      <c r="G53" s="496"/>
      <c r="H53" s="529">
        <f>I53+Q53+R53+S53</f>
        <v>4198577</v>
      </c>
      <c r="I53" s="529">
        <f>J53+N53+O53+P53</f>
        <v>3311881</v>
      </c>
      <c r="J53" s="529">
        <f>K53+L53+M53</f>
        <v>152062</v>
      </c>
      <c r="K53" s="496">
        <v>152062</v>
      </c>
      <c r="L53" s="496"/>
      <c r="M53" s="496"/>
      <c r="N53" s="496">
        <v>950687</v>
      </c>
      <c r="O53" s="496"/>
      <c r="P53" s="496">
        <v>2209132</v>
      </c>
      <c r="Q53" s="496">
        <v>886696</v>
      </c>
      <c r="R53" s="496"/>
      <c r="S53" s="496"/>
      <c r="T53" s="496">
        <f>N53+O53+P53+Q53+R53+S53</f>
        <v>4046515</v>
      </c>
      <c r="U53" s="526">
        <f t="shared" si="1"/>
        <v>4.591408930453722</v>
      </c>
      <c r="V53" s="461">
        <f>H53</f>
        <v>4198577</v>
      </c>
      <c r="W53" s="461">
        <f t="shared" si="12"/>
        <v>4198577</v>
      </c>
      <c r="X53" s="462">
        <f>V53-W53</f>
        <v>0</v>
      </c>
      <c r="Y53" s="485">
        <f t="shared" si="3"/>
        <v>4198577</v>
      </c>
      <c r="Z53" s="485">
        <f t="shared" si="11"/>
        <v>0</v>
      </c>
    </row>
    <row r="54" spans="1:26" ht="18.75" customHeight="1">
      <c r="A54" s="501" t="s">
        <v>357</v>
      </c>
      <c r="B54" s="495" t="s">
        <v>362</v>
      </c>
      <c r="C54" s="529">
        <f>D54+E54</f>
        <v>3550439</v>
      </c>
      <c r="D54" s="529">
        <v>3426639</v>
      </c>
      <c r="E54" s="496">
        <v>123800</v>
      </c>
      <c r="F54" s="496"/>
      <c r="G54" s="496"/>
      <c r="H54" s="529">
        <f>I54+Q54+R54+S54</f>
        <v>3550439</v>
      </c>
      <c r="I54" s="529">
        <f>J54+N54+O54+P54</f>
        <v>1630510</v>
      </c>
      <c r="J54" s="529">
        <f>K54+L54+M54</f>
        <v>69100</v>
      </c>
      <c r="K54" s="496">
        <v>69100</v>
      </c>
      <c r="L54" s="496"/>
      <c r="M54" s="496"/>
      <c r="N54" s="496">
        <v>1541410</v>
      </c>
      <c r="O54" s="496"/>
      <c r="P54" s="496">
        <v>20000</v>
      </c>
      <c r="Q54" s="496">
        <v>1919929</v>
      </c>
      <c r="R54" s="496"/>
      <c r="S54" s="496"/>
      <c r="T54" s="496">
        <f>N54+O54+P54+Q54+R54+S54</f>
        <v>3481339</v>
      </c>
      <c r="U54" s="526">
        <f t="shared" si="1"/>
        <v>4.237937823135093</v>
      </c>
      <c r="V54" s="461">
        <f>H54</f>
        <v>3550439</v>
      </c>
      <c r="W54" s="461">
        <f t="shared" si="12"/>
        <v>3550439</v>
      </c>
      <c r="X54" s="462">
        <f>V54-W54</f>
        <v>0</v>
      </c>
      <c r="Y54" s="485">
        <f t="shared" si="3"/>
        <v>3550439</v>
      </c>
      <c r="Z54" s="485">
        <f t="shared" si="11"/>
        <v>0</v>
      </c>
    </row>
    <row r="55" spans="1:61" s="404" customFormat="1" ht="12.75">
      <c r="A55" s="398" t="s">
        <v>27</v>
      </c>
      <c r="B55" s="659" t="s">
        <v>363</v>
      </c>
      <c r="C55" s="523">
        <f>SUM(C56:C57)</f>
        <v>1268691</v>
      </c>
      <c r="D55" s="530">
        <f aca="true" t="shared" si="37" ref="D55:S55">SUM(D56:D57)</f>
        <v>1089881</v>
      </c>
      <c r="E55" s="523">
        <f t="shared" si="37"/>
        <v>178810</v>
      </c>
      <c r="F55" s="523">
        <f t="shared" si="37"/>
        <v>0</v>
      </c>
      <c r="G55" s="523">
        <f t="shared" si="37"/>
        <v>0</v>
      </c>
      <c r="H55" s="523">
        <f t="shared" si="37"/>
        <v>1268691</v>
      </c>
      <c r="I55" s="523">
        <f t="shared" si="37"/>
        <v>961065</v>
      </c>
      <c r="J55" s="523">
        <f t="shared" si="37"/>
        <v>45440</v>
      </c>
      <c r="K55" s="523">
        <f t="shared" si="37"/>
        <v>41440</v>
      </c>
      <c r="L55" s="523">
        <f t="shared" si="37"/>
        <v>4000</v>
      </c>
      <c r="M55" s="523">
        <f t="shared" si="37"/>
        <v>0</v>
      </c>
      <c r="N55" s="523">
        <f t="shared" si="37"/>
        <v>915625</v>
      </c>
      <c r="O55" s="523">
        <f t="shared" si="37"/>
        <v>0</v>
      </c>
      <c r="P55" s="523">
        <f t="shared" si="37"/>
        <v>0</v>
      </c>
      <c r="Q55" s="523">
        <f t="shared" si="37"/>
        <v>307626</v>
      </c>
      <c r="R55" s="523">
        <f t="shared" si="37"/>
        <v>0</v>
      </c>
      <c r="S55" s="523">
        <f t="shared" si="37"/>
        <v>0</v>
      </c>
      <c r="T55" s="523">
        <f>SUM(T56:T57)</f>
        <v>1223251</v>
      </c>
      <c r="U55" s="522">
        <f t="shared" si="1"/>
        <v>4.728088110585652</v>
      </c>
      <c r="V55" s="498">
        <f>SUM(V56:V57)</f>
        <v>1268691</v>
      </c>
      <c r="W55" s="502">
        <f t="shared" si="12"/>
        <v>1268691</v>
      </c>
      <c r="X55" s="505">
        <f>SUM(X56:X57)</f>
        <v>0</v>
      </c>
      <c r="Y55" s="481">
        <f t="shared" si="3"/>
        <v>1268691</v>
      </c>
      <c r="Z55" s="481">
        <f t="shared" si="11"/>
        <v>0</v>
      </c>
      <c r="AA55" s="482">
        <f>1089881+91487</f>
        <v>1181368</v>
      </c>
      <c r="AB55" s="483">
        <f>D55</f>
        <v>1089881</v>
      </c>
      <c r="AC55" s="483">
        <f>AA55-AB55</f>
        <v>91487</v>
      </c>
      <c r="AD55" s="409">
        <f>D55+'[5]PT02'!C416</f>
        <v>1181368</v>
      </c>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row>
    <row r="56" spans="1:26" ht="18.75" customHeight="1">
      <c r="A56" s="501" t="s">
        <v>359</v>
      </c>
      <c r="B56" s="495" t="s">
        <v>364</v>
      </c>
      <c r="C56" s="529">
        <f>D56+E56</f>
        <v>430004</v>
      </c>
      <c r="D56" s="524">
        <v>430004</v>
      </c>
      <c r="E56" s="496">
        <v>0</v>
      </c>
      <c r="F56" s="496">
        <v>0</v>
      </c>
      <c r="G56" s="496">
        <v>0</v>
      </c>
      <c r="H56" s="529">
        <f>I56+Q56+R56+S56</f>
        <v>430004</v>
      </c>
      <c r="I56" s="529">
        <f>J56+N56+O56+P56</f>
        <v>257930</v>
      </c>
      <c r="J56" s="529">
        <f>K56+L56+M56</f>
        <v>13500</v>
      </c>
      <c r="K56" s="496">
        <v>9500</v>
      </c>
      <c r="L56" s="496">
        <v>4000</v>
      </c>
      <c r="M56" s="496">
        <v>0</v>
      </c>
      <c r="N56" s="496">
        <v>244430</v>
      </c>
      <c r="O56" s="496">
        <v>0</v>
      </c>
      <c r="P56" s="496">
        <v>0</v>
      </c>
      <c r="Q56" s="496">
        <v>172074</v>
      </c>
      <c r="R56" s="496">
        <v>0</v>
      </c>
      <c r="S56" s="318">
        <v>0</v>
      </c>
      <c r="T56" s="496">
        <f>N56+O56+P56+Q56+R56+S56</f>
        <v>416504</v>
      </c>
      <c r="U56" s="526">
        <f t="shared" si="1"/>
        <v>5.233978211142558</v>
      </c>
      <c r="V56" s="461">
        <f>H56</f>
        <v>430004</v>
      </c>
      <c r="W56" s="482">
        <f t="shared" si="12"/>
        <v>430004</v>
      </c>
      <c r="X56" s="462">
        <f>V56-W56</f>
        <v>0</v>
      </c>
      <c r="Y56" s="485">
        <f t="shared" si="3"/>
        <v>430004</v>
      </c>
      <c r="Z56" s="485">
        <f t="shared" si="11"/>
        <v>0</v>
      </c>
    </row>
    <row r="57" spans="1:26" ht="18.75" customHeight="1">
      <c r="A57" s="501" t="s">
        <v>361</v>
      </c>
      <c r="B57" s="495" t="s">
        <v>365</v>
      </c>
      <c r="C57" s="529">
        <f>D57+E57</f>
        <v>838687</v>
      </c>
      <c r="D57" s="525">
        <v>659877</v>
      </c>
      <c r="E57" s="496">
        <v>178810</v>
      </c>
      <c r="F57" s="496">
        <v>0</v>
      </c>
      <c r="G57" s="496">
        <v>0</v>
      </c>
      <c r="H57" s="529">
        <f>I57+Q57+R57+S57</f>
        <v>838687</v>
      </c>
      <c r="I57" s="529">
        <f>J57+N57+O57+P57</f>
        <v>703135</v>
      </c>
      <c r="J57" s="529">
        <f>K57+L57+M57</f>
        <v>31940</v>
      </c>
      <c r="K57" s="496">
        <v>31940</v>
      </c>
      <c r="L57" s="496">
        <v>0</v>
      </c>
      <c r="M57" s="496">
        <v>0</v>
      </c>
      <c r="N57" s="496">
        <v>671195</v>
      </c>
      <c r="O57" s="496">
        <v>0</v>
      </c>
      <c r="P57" s="496">
        <v>0</v>
      </c>
      <c r="Q57" s="496">
        <v>135552</v>
      </c>
      <c r="R57" s="496">
        <v>0</v>
      </c>
      <c r="S57" s="318">
        <v>0</v>
      </c>
      <c r="T57" s="496">
        <f>N57+O57+P57+Q57+R57+S57</f>
        <v>806747</v>
      </c>
      <c r="U57" s="526">
        <f t="shared" si="1"/>
        <v>4.542513173145982</v>
      </c>
      <c r="V57" s="461">
        <f>H57</f>
        <v>838687</v>
      </c>
      <c r="W57" s="461">
        <f t="shared" si="12"/>
        <v>838687</v>
      </c>
      <c r="X57" s="462">
        <f>V57-W57</f>
        <v>0</v>
      </c>
      <c r="Y57" s="485">
        <f t="shared" si="3"/>
        <v>838687</v>
      </c>
      <c r="Z57" s="485">
        <f t="shared" si="11"/>
        <v>0</v>
      </c>
    </row>
    <row r="58" spans="1:61" s="404" customFormat="1" ht="25.5">
      <c r="A58" s="398" t="s">
        <v>29</v>
      </c>
      <c r="B58" s="659" t="s">
        <v>366</v>
      </c>
      <c r="C58" s="523">
        <f aca="true" t="shared" si="38" ref="C58:S58">SUM(C59:C61)</f>
        <v>16161737</v>
      </c>
      <c r="D58" s="530">
        <f>SUM(D59:D61)</f>
        <v>15712384</v>
      </c>
      <c r="E58" s="523">
        <f t="shared" si="38"/>
        <v>449353</v>
      </c>
      <c r="F58" s="523">
        <f t="shared" si="38"/>
        <v>0</v>
      </c>
      <c r="G58" s="523">
        <f t="shared" si="38"/>
        <v>0</v>
      </c>
      <c r="H58" s="523">
        <f t="shared" si="38"/>
        <v>16161737</v>
      </c>
      <c r="I58" s="523">
        <f t="shared" si="38"/>
        <v>9415651</v>
      </c>
      <c r="J58" s="523">
        <f t="shared" si="38"/>
        <v>218870</v>
      </c>
      <c r="K58" s="523">
        <f t="shared" si="38"/>
        <v>218870</v>
      </c>
      <c r="L58" s="523">
        <f t="shared" si="38"/>
        <v>0</v>
      </c>
      <c r="M58" s="523">
        <f t="shared" si="38"/>
        <v>0</v>
      </c>
      <c r="N58" s="523">
        <f t="shared" si="38"/>
        <v>9196781</v>
      </c>
      <c r="O58" s="523">
        <f t="shared" si="38"/>
        <v>0</v>
      </c>
      <c r="P58" s="523">
        <f t="shared" si="38"/>
        <v>0</v>
      </c>
      <c r="Q58" s="523">
        <f>SUM(Q59:Q61)</f>
        <v>6746086</v>
      </c>
      <c r="R58" s="523">
        <f t="shared" si="38"/>
        <v>0</v>
      </c>
      <c r="S58" s="523">
        <f t="shared" si="38"/>
        <v>0</v>
      </c>
      <c r="T58" s="523">
        <f>SUM(T59:T61)</f>
        <v>15942867</v>
      </c>
      <c r="U58" s="522">
        <f t="shared" si="1"/>
        <v>2.324533906365051</v>
      </c>
      <c r="V58" s="498">
        <f>SUM(V59:V61)</f>
        <v>16161737</v>
      </c>
      <c r="W58" s="502">
        <f t="shared" si="12"/>
        <v>16161737</v>
      </c>
      <c r="X58" s="505">
        <f>SUM(X59:X61)</f>
        <v>0</v>
      </c>
      <c r="Y58" s="481">
        <f t="shared" si="3"/>
        <v>16161737</v>
      </c>
      <c r="Z58" s="481">
        <f t="shared" si="11"/>
        <v>0</v>
      </c>
      <c r="AA58" s="482">
        <f>15712384+3101144</f>
        <v>18813528</v>
      </c>
      <c r="AB58" s="483">
        <f>D58</f>
        <v>15712384</v>
      </c>
      <c r="AC58" s="483">
        <f>AA58-AB58</f>
        <v>3101144</v>
      </c>
      <c r="AD58" s="409">
        <f>D58+'[5]PT02'!C455</f>
        <v>17119709</v>
      </c>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row>
    <row r="59" spans="1:26" ht="18.75" customHeight="1">
      <c r="A59" s="405">
        <v>38</v>
      </c>
      <c r="B59" s="406" t="s">
        <v>367</v>
      </c>
      <c r="C59" s="529">
        <f>D59+E59</f>
        <v>254306</v>
      </c>
      <c r="D59" s="532">
        <v>159796</v>
      </c>
      <c r="E59" s="318">
        <v>94510</v>
      </c>
      <c r="F59" s="318"/>
      <c r="G59" s="496"/>
      <c r="H59" s="529">
        <f>I59+Q59+R59+S59</f>
        <v>254306</v>
      </c>
      <c r="I59" s="529">
        <f>SUM(J59,N59:P59)</f>
        <v>254306</v>
      </c>
      <c r="J59" s="529">
        <f>SUM(K59:M59)</f>
        <v>80610</v>
      </c>
      <c r="K59" s="318">
        <v>80610</v>
      </c>
      <c r="L59" s="318"/>
      <c r="M59" s="318"/>
      <c r="N59" s="318">
        <v>173696</v>
      </c>
      <c r="O59" s="318"/>
      <c r="P59" s="318"/>
      <c r="Q59" s="318"/>
      <c r="R59" s="496"/>
      <c r="S59" s="496"/>
      <c r="T59" s="496">
        <f>N59+O59+P59+Q59+R59+S59</f>
        <v>173696</v>
      </c>
      <c r="U59" s="526">
        <f t="shared" si="1"/>
        <v>31.698033078260053</v>
      </c>
      <c r="V59" s="461">
        <f>H59</f>
        <v>254306</v>
      </c>
      <c r="W59" s="461">
        <f t="shared" si="12"/>
        <v>254306</v>
      </c>
      <c r="X59" s="462">
        <f>V59-W59</f>
        <v>0</v>
      </c>
      <c r="Y59" s="485">
        <f t="shared" si="3"/>
        <v>254306</v>
      </c>
      <c r="Z59" s="485">
        <f t="shared" si="11"/>
        <v>0</v>
      </c>
    </row>
    <row r="60" spans="1:26" ht="18.75" customHeight="1">
      <c r="A60" s="405">
        <v>39</v>
      </c>
      <c r="B60" s="406" t="s">
        <v>368</v>
      </c>
      <c r="C60" s="529">
        <f>D60+E60</f>
        <v>6752682</v>
      </c>
      <c r="D60" s="532">
        <v>6486009</v>
      </c>
      <c r="E60" s="318">
        <v>266673</v>
      </c>
      <c r="F60" s="318"/>
      <c r="G60" s="496"/>
      <c r="H60" s="529">
        <f>I60+Q60+R60+S60</f>
        <v>6752682</v>
      </c>
      <c r="I60" s="529">
        <f>SUM(J60,N60:P60)</f>
        <v>3292028</v>
      </c>
      <c r="J60" s="529">
        <f>SUM(K60:M60)</f>
        <v>62890</v>
      </c>
      <c r="K60" s="318">
        <v>62890</v>
      </c>
      <c r="L60" s="318"/>
      <c r="M60" s="318"/>
      <c r="N60" s="318">
        <v>3229138</v>
      </c>
      <c r="O60" s="318"/>
      <c r="P60" s="318"/>
      <c r="Q60" s="318">
        <v>3460654</v>
      </c>
      <c r="R60" s="535"/>
      <c r="S60" s="535"/>
      <c r="T60" s="496">
        <f>N60+O60+P60+Q60+R60+S60</f>
        <v>6689792</v>
      </c>
      <c r="U60" s="526">
        <f t="shared" si="1"/>
        <v>1.910372572772771</v>
      </c>
      <c r="V60" s="461">
        <f>H60</f>
        <v>6752682</v>
      </c>
      <c r="W60" s="461">
        <f>C60-F60-G60</f>
        <v>6752682</v>
      </c>
      <c r="X60" s="462">
        <f>V60-W60</f>
        <v>0</v>
      </c>
      <c r="Y60" s="485">
        <f>X60+W60</f>
        <v>6752682</v>
      </c>
      <c r="Z60" s="485">
        <f>V60-Y60</f>
        <v>0</v>
      </c>
    </row>
    <row r="61" spans="1:26" ht="18.75" customHeight="1">
      <c r="A61" s="405">
        <v>40</v>
      </c>
      <c r="B61" s="406" t="s">
        <v>369</v>
      </c>
      <c r="C61" s="529">
        <f>D61+E61</f>
        <v>9154749</v>
      </c>
      <c r="D61" s="532">
        <v>9066579</v>
      </c>
      <c r="E61" s="318">
        <v>88170</v>
      </c>
      <c r="F61" s="318"/>
      <c r="G61" s="496"/>
      <c r="H61" s="529">
        <f>I61+Q61+R61+S61</f>
        <v>9154749</v>
      </c>
      <c r="I61" s="529">
        <f>SUM(J61,N61:P61)</f>
        <v>5869317</v>
      </c>
      <c r="J61" s="529">
        <f>SUM(K61:M61)</f>
        <v>75370</v>
      </c>
      <c r="K61" s="318">
        <v>75370</v>
      </c>
      <c r="L61" s="318"/>
      <c r="M61" s="318"/>
      <c r="N61" s="318">
        <v>5793947</v>
      </c>
      <c r="O61" s="318"/>
      <c r="P61" s="318"/>
      <c r="Q61" s="318">
        <v>3285432</v>
      </c>
      <c r="R61" s="496"/>
      <c r="S61" s="496"/>
      <c r="T61" s="496">
        <f>N61+O61+P61+Q61+R61+S61</f>
        <v>9079379</v>
      </c>
      <c r="U61" s="526">
        <f t="shared" si="1"/>
        <v>1.2841357861570606</v>
      </c>
      <c r="V61" s="461">
        <f>H61</f>
        <v>9154749</v>
      </c>
      <c r="W61" s="461">
        <f t="shared" si="12"/>
        <v>9154749</v>
      </c>
      <c r="X61" s="462">
        <f>V61-W61</f>
        <v>0</v>
      </c>
      <c r="Y61" s="485">
        <f t="shared" si="3"/>
        <v>9154749</v>
      </c>
      <c r="Z61" s="485">
        <f t="shared" si="11"/>
        <v>0</v>
      </c>
    </row>
    <row r="62" spans="1:61" s="404" customFormat="1" ht="25.5">
      <c r="A62" s="398" t="s">
        <v>30</v>
      </c>
      <c r="B62" s="659" t="s">
        <v>370</v>
      </c>
      <c r="C62" s="523">
        <f>SUM(C63:C64)</f>
        <v>2885124</v>
      </c>
      <c r="D62" s="530">
        <f aca="true" t="shared" si="39" ref="D62:S62">SUM(D63:D64)</f>
        <v>2203370</v>
      </c>
      <c r="E62" s="523">
        <f t="shared" si="39"/>
        <v>681754</v>
      </c>
      <c r="F62" s="523">
        <f t="shared" si="39"/>
        <v>0</v>
      </c>
      <c r="G62" s="523">
        <f t="shared" si="39"/>
        <v>0</v>
      </c>
      <c r="H62" s="523">
        <f t="shared" si="39"/>
        <v>2885124</v>
      </c>
      <c r="I62" s="523">
        <f t="shared" si="39"/>
        <v>2619559</v>
      </c>
      <c r="J62" s="523">
        <f t="shared" si="39"/>
        <v>281131</v>
      </c>
      <c r="K62" s="523">
        <f t="shared" si="39"/>
        <v>281131</v>
      </c>
      <c r="L62" s="523">
        <f t="shared" si="39"/>
        <v>0</v>
      </c>
      <c r="M62" s="523">
        <f t="shared" si="39"/>
        <v>0</v>
      </c>
      <c r="N62" s="523">
        <f t="shared" si="39"/>
        <v>2338428</v>
      </c>
      <c r="O62" s="523">
        <f t="shared" si="39"/>
        <v>0</v>
      </c>
      <c r="P62" s="523">
        <f t="shared" si="39"/>
        <v>0</v>
      </c>
      <c r="Q62" s="523">
        <f t="shared" si="39"/>
        <v>265565</v>
      </c>
      <c r="R62" s="523">
        <f t="shared" si="39"/>
        <v>0</v>
      </c>
      <c r="S62" s="523">
        <f t="shared" si="39"/>
        <v>0</v>
      </c>
      <c r="T62" s="523">
        <f>SUM(T63:T64)</f>
        <v>2603993</v>
      </c>
      <c r="U62" s="522">
        <f t="shared" si="1"/>
        <v>10.731997256026682</v>
      </c>
      <c r="V62" s="498">
        <f>SUM(V63:V64)</f>
        <v>2885124</v>
      </c>
      <c r="W62" s="502">
        <f>C62-F62-G62</f>
        <v>2885124</v>
      </c>
      <c r="X62" s="505">
        <f>SUM(X63:X64)</f>
        <v>0</v>
      </c>
      <c r="Y62" s="481">
        <f t="shared" si="3"/>
        <v>2885124</v>
      </c>
      <c r="Z62" s="481">
        <f t="shared" si="11"/>
        <v>0</v>
      </c>
      <c r="AA62" s="482">
        <f>2203370+360206</f>
        <v>2563576</v>
      </c>
      <c r="AB62" s="483">
        <f>D62</f>
        <v>2203370</v>
      </c>
      <c r="AC62" s="483">
        <f>AA62-AB62</f>
        <v>360206</v>
      </c>
      <c r="AD62" s="409">
        <f>D62+'[5]PT02'!C494</f>
        <v>2394769</v>
      </c>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row>
    <row r="63" spans="1:26" ht="18.75" customHeight="1">
      <c r="A63" s="405">
        <v>41</v>
      </c>
      <c r="B63" s="495" t="s">
        <v>329</v>
      </c>
      <c r="C63" s="529">
        <f>D63+E63</f>
        <v>877047</v>
      </c>
      <c r="D63" s="536">
        <v>700260</v>
      </c>
      <c r="E63" s="319">
        <v>176787</v>
      </c>
      <c r="F63" s="319"/>
      <c r="G63" s="496"/>
      <c r="H63" s="529">
        <f>I63+Q63+R63+S63</f>
        <v>877047</v>
      </c>
      <c r="I63" s="529">
        <f>J63+N63+O63+P63</f>
        <v>877047</v>
      </c>
      <c r="J63" s="529">
        <f>K63+L63+M63</f>
        <v>70977</v>
      </c>
      <c r="K63" s="319">
        <v>70977</v>
      </c>
      <c r="L63" s="319"/>
      <c r="M63" s="319"/>
      <c r="N63" s="319">
        <v>806070</v>
      </c>
      <c r="O63" s="319"/>
      <c r="P63" s="319"/>
      <c r="Q63" s="319"/>
      <c r="R63" s="319"/>
      <c r="S63" s="319"/>
      <c r="T63" s="496">
        <f>N63+O63+P63+Q63+R63+S63</f>
        <v>806070</v>
      </c>
      <c r="U63" s="526">
        <f t="shared" si="1"/>
        <v>8.092724791259762</v>
      </c>
      <c r="V63" s="461">
        <f>H63</f>
        <v>877047</v>
      </c>
      <c r="W63" s="461">
        <f t="shared" si="12"/>
        <v>877047</v>
      </c>
      <c r="X63" s="462">
        <f>V63-W63</f>
        <v>0</v>
      </c>
      <c r="Y63" s="485">
        <f t="shared" si="3"/>
        <v>877047</v>
      </c>
      <c r="Z63" s="485">
        <f t="shared" si="11"/>
        <v>0</v>
      </c>
    </row>
    <row r="64" spans="1:26" ht="18.75" customHeight="1">
      <c r="A64" s="405">
        <v>42</v>
      </c>
      <c r="B64" s="495" t="s">
        <v>371</v>
      </c>
      <c r="C64" s="529">
        <f>D64+E64</f>
        <v>2008077</v>
      </c>
      <c r="D64" s="536">
        <v>1503110</v>
      </c>
      <c r="E64" s="319">
        <v>504967</v>
      </c>
      <c r="F64" s="319"/>
      <c r="G64" s="496"/>
      <c r="H64" s="529">
        <f>I64+Q64+R64+S64</f>
        <v>2008077</v>
      </c>
      <c r="I64" s="529">
        <f>J64+N64+O64+P64</f>
        <v>1742512</v>
      </c>
      <c r="J64" s="529">
        <f>K64+L64+M64</f>
        <v>210154</v>
      </c>
      <c r="K64" s="319">
        <v>210154</v>
      </c>
      <c r="L64" s="319"/>
      <c r="M64" s="319"/>
      <c r="N64" s="319">
        <v>1532358</v>
      </c>
      <c r="O64" s="319"/>
      <c r="P64" s="319"/>
      <c r="Q64" s="319">
        <v>265565</v>
      </c>
      <c r="R64" s="319"/>
      <c r="S64" s="319"/>
      <c r="T64" s="496">
        <f>N64+O64+P64+Q64+R64+S64</f>
        <v>1797923</v>
      </c>
      <c r="U64" s="526">
        <f t="shared" si="1"/>
        <v>12.060404749006032</v>
      </c>
      <c r="V64" s="461">
        <f>H64</f>
        <v>2008077</v>
      </c>
      <c r="W64" s="461">
        <f t="shared" si="12"/>
        <v>2008077</v>
      </c>
      <c r="X64" s="462">
        <f>V64-W64</f>
        <v>0</v>
      </c>
      <c r="Y64" s="485">
        <f t="shared" si="3"/>
        <v>2008077</v>
      </c>
      <c r="Z64" s="485">
        <f t="shared" si="11"/>
        <v>0</v>
      </c>
    </row>
    <row r="65" spans="1:61" s="404" customFormat="1" ht="25.5">
      <c r="A65" s="398" t="s">
        <v>104</v>
      </c>
      <c r="B65" s="659" t="s">
        <v>372</v>
      </c>
      <c r="C65" s="523">
        <f>SUM(C66:C67)</f>
        <v>14386664</v>
      </c>
      <c r="D65" s="523">
        <f aca="true" t="shared" si="40" ref="D65:S65">SUM(D66:D67)</f>
        <v>14353568</v>
      </c>
      <c r="E65" s="523">
        <f t="shared" si="40"/>
        <v>33096</v>
      </c>
      <c r="F65" s="523">
        <f t="shared" si="40"/>
        <v>0</v>
      </c>
      <c r="G65" s="523">
        <f t="shared" si="40"/>
        <v>0</v>
      </c>
      <c r="H65" s="523">
        <f t="shared" si="40"/>
        <v>14386664</v>
      </c>
      <c r="I65" s="523">
        <f t="shared" si="40"/>
        <v>5844155</v>
      </c>
      <c r="J65" s="523">
        <f t="shared" si="40"/>
        <v>57654</v>
      </c>
      <c r="K65" s="523">
        <f t="shared" si="40"/>
        <v>57654</v>
      </c>
      <c r="L65" s="523">
        <f t="shared" si="40"/>
        <v>0</v>
      </c>
      <c r="M65" s="523">
        <f t="shared" si="40"/>
        <v>0</v>
      </c>
      <c r="N65" s="523">
        <f t="shared" si="40"/>
        <v>5786501</v>
      </c>
      <c r="O65" s="523">
        <f t="shared" si="40"/>
        <v>0</v>
      </c>
      <c r="P65" s="523">
        <f t="shared" si="40"/>
        <v>0</v>
      </c>
      <c r="Q65" s="523">
        <f t="shared" si="40"/>
        <v>8542509</v>
      </c>
      <c r="R65" s="523">
        <f t="shared" si="40"/>
        <v>0</v>
      </c>
      <c r="S65" s="523">
        <f t="shared" si="40"/>
        <v>0</v>
      </c>
      <c r="T65" s="523">
        <f>SUM(T66:T67)</f>
        <v>14329010</v>
      </c>
      <c r="U65" s="522">
        <f t="shared" si="1"/>
        <v>0.9865241424979317</v>
      </c>
      <c r="V65" s="461">
        <f>SUM(V66:V67)</f>
        <v>14386664</v>
      </c>
      <c r="W65" s="502">
        <f>C65-F65-G65</f>
        <v>14386664</v>
      </c>
      <c r="X65" s="506">
        <f>SUM(X66:X67)</f>
        <v>0</v>
      </c>
      <c r="Y65" s="481">
        <f>X65+W65</f>
        <v>14386664</v>
      </c>
      <c r="Z65" s="481">
        <f>V65-Y65</f>
        <v>0</v>
      </c>
      <c r="AA65" s="482">
        <f>14353568+1384259</f>
        <v>15737827</v>
      </c>
      <c r="AB65" s="483">
        <f>D65</f>
        <v>14353568</v>
      </c>
      <c r="AC65" s="483">
        <f>AA65-AB65</f>
        <v>1384259</v>
      </c>
      <c r="AD65" s="409">
        <f>D65+'[5]PT02'!C531</f>
        <v>14948683</v>
      </c>
      <c r="AE65" s="403"/>
      <c r="AF65" s="403"/>
      <c r="AG65" s="403"/>
      <c r="AH65" s="403"/>
      <c r="AI65" s="403"/>
      <c r="AJ65" s="403"/>
      <c r="AK65" s="403"/>
      <c r="AL65" s="403"/>
      <c r="AM65" s="403"/>
      <c r="AN65" s="403"/>
      <c r="AO65" s="403"/>
      <c r="AP65" s="403"/>
      <c r="AQ65" s="403"/>
      <c r="AR65" s="403"/>
      <c r="AS65" s="403"/>
      <c r="AT65" s="403"/>
      <c r="AU65" s="403"/>
      <c r="AV65" s="403"/>
      <c r="AW65" s="403"/>
      <c r="AX65" s="403"/>
      <c r="AY65" s="403"/>
      <c r="AZ65" s="403"/>
      <c r="BA65" s="403"/>
      <c r="BB65" s="403"/>
      <c r="BC65" s="403"/>
      <c r="BD65" s="403"/>
      <c r="BE65" s="403"/>
      <c r="BF65" s="403"/>
      <c r="BG65" s="403"/>
      <c r="BH65" s="403"/>
      <c r="BI65" s="403"/>
    </row>
    <row r="66" spans="1:26" ht="18.75" customHeight="1">
      <c r="A66" s="405">
        <v>43</v>
      </c>
      <c r="B66" s="495" t="s">
        <v>373</v>
      </c>
      <c r="C66" s="529">
        <f>D66+E66</f>
        <v>234407</v>
      </c>
      <c r="D66" s="536">
        <v>206261</v>
      </c>
      <c r="E66" s="319">
        <v>28146</v>
      </c>
      <c r="F66" s="319"/>
      <c r="G66" s="496"/>
      <c r="H66" s="529">
        <f>I66+Q66+R66+S66</f>
        <v>234407</v>
      </c>
      <c r="I66" s="529">
        <f>J66+N66+O66+P66</f>
        <v>203309</v>
      </c>
      <c r="J66" s="529">
        <f>K66+L66+M66</f>
        <v>19350</v>
      </c>
      <c r="K66" s="319">
        <v>19350</v>
      </c>
      <c r="L66" s="319">
        <v>0</v>
      </c>
      <c r="M66" s="319"/>
      <c r="N66" s="319">
        <v>183959</v>
      </c>
      <c r="O66" s="319"/>
      <c r="P66" s="319"/>
      <c r="Q66" s="319">
        <v>31098</v>
      </c>
      <c r="R66" s="319"/>
      <c r="S66" s="319"/>
      <c r="T66" s="496">
        <f>N66+O66+P66+Q66+R66+S66</f>
        <v>215057</v>
      </c>
      <c r="U66" s="526">
        <f t="shared" si="1"/>
        <v>9.517532426011638</v>
      </c>
      <c r="V66" s="461">
        <f>H66</f>
        <v>234407</v>
      </c>
      <c r="W66" s="461">
        <f>C66-F66-G66</f>
        <v>234407</v>
      </c>
      <c r="X66" s="462">
        <f>V66-W66</f>
        <v>0</v>
      </c>
      <c r="Y66" s="485">
        <f>X66+W66</f>
        <v>234407</v>
      </c>
      <c r="Z66" s="485">
        <f>V66-Y66</f>
        <v>0</v>
      </c>
    </row>
    <row r="67" spans="1:26" ht="18.75" customHeight="1">
      <c r="A67" s="405">
        <v>44</v>
      </c>
      <c r="B67" s="495" t="s">
        <v>374</v>
      </c>
      <c r="C67" s="529">
        <f>D67+E67</f>
        <v>14152257</v>
      </c>
      <c r="D67" s="536">
        <v>14147307</v>
      </c>
      <c r="E67" s="319">
        <v>4950</v>
      </c>
      <c r="F67" s="319">
        <v>0</v>
      </c>
      <c r="G67" s="496"/>
      <c r="H67" s="529">
        <f>I67+Q67+R67+S67</f>
        <v>14152257</v>
      </c>
      <c r="I67" s="529">
        <f>J67+N67+O67+P67</f>
        <v>5640846</v>
      </c>
      <c r="J67" s="529">
        <f>K67+L67+M67</f>
        <v>38304</v>
      </c>
      <c r="K67" s="319">
        <v>38304</v>
      </c>
      <c r="L67" s="319">
        <v>0</v>
      </c>
      <c r="M67" s="319"/>
      <c r="N67" s="319">
        <v>5602542</v>
      </c>
      <c r="O67" s="319">
        <v>0</v>
      </c>
      <c r="P67" s="319"/>
      <c r="Q67" s="319">
        <v>8511411</v>
      </c>
      <c r="R67" s="319"/>
      <c r="S67" s="319"/>
      <c r="T67" s="496">
        <f>N67+O67+P67+Q67+R67+S67</f>
        <v>14113953</v>
      </c>
      <c r="U67" s="526">
        <f t="shared" si="1"/>
        <v>0.6790470791083465</v>
      </c>
      <c r="V67" s="461">
        <f>H67</f>
        <v>14152257</v>
      </c>
      <c r="W67" s="461">
        <f t="shared" si="12"/>
        <v>14152257</v>
      </c>
      <c r="X67" s="462">
        <f>V67-W67</f>
        <v>0</v>
      </c>
      <c r="Y67" s="485">
        <f t="shared" si="3"/>
        <v>14152257</v>
      </c>
      <c r="Z67" s="485">
        <f t="shared" si="11"/>
        <v>0</v>
      </c>
    </row>
    <row r="68" spans="1:29" s="403" customFormat="1" ht="33.75" customHeight="1">
      <c r="A68" s="900"/>
      <c r="B68" s="900"/>
      <c r="C68" s="900"/>
      <c r="D68" s="900"/>
      <c r="E68" s="900"/>
      <c r="F68" s="900"/>
      <c r="G68" s="900"/>
      <c r="H68" s="900"/>
      <c r="I68" s="900"/>
      <c r="J68" s="900"/>
      <c r="K68" s="900"/>
      <c r="L68" s="900"/>
      <c r="M68" s="900"/>
      <c r="N68" s="900"/>
      <c r="O68" s="900"/>
      <c r="P68" s="900"/>
      <c r="Q68" s="900"/>
      <c r="R68" s="900"/>
      <c r="S68" s="900"/>
      <c r="T68" s="900"/>
      <c r="U68" s="900"/>
      <c r="V68" s="461"/>
      <c r="W68" s="461"/>
      <c r="X68" s="462"/>
      <c r="AA68" s="461"/>
      <c r="AB68" s="463"/>
      <c r="AC68" s="463"/>
    </row>
    <row r="69" spans="1:29" s="403" customFormat="1" ht="16.5">
      <c r="A69" s="907"/>
      <c r="B69" s="908"/>
      <c r="C69" s="908"/>
      <c r="D69" s="908"/>
      <c r="E69" s="908"/>
      <c r="F69" s="507"/>
      <c r="G69" s="507"/>
      <c r="H69" s="507"/>
      <c r="I69" s="508"/>
      <c r="J69" s="508"/>
      <c r="K69" s="508"/>
      <c r="L69" s="508"/>
      <c r="M69" s="508"/>
      <c r="N69" s="918" t="str">
        <f>TT!C7</f>
        <v>Sơn La, ngày        tháng     năm 2021</v>
      </c>
      <c r="O69" s="919"/>
      <c r="P69" s="919"/>
      <c r="Q69" s="919"/>
      <c r="R69" s="919"/>
      <c r="S69" s="919"/>
      <c r="T69" s="919"/>
      <c r="U69" s="919"/>
      <c r="V69" s="461"/>
      <c r="W69" s="461"/>
      <c r="X69" s="462"/>
      <c r="AA69" s="461"/>
      <c r="AB69" s="463"/>
      <c r="AC69" s="463"/>
    </row>
    <row r="70" spans="1:29" s="403" customFormat="1" ht="16.5">
      <c r="A70" s="901" t="s">
        <v>282</v>
      </c>
      <c r="B70" s="902"/>
      <c r="C70" s="902"/>
      <c r="D70" s="902"/>
      <c r="E70" s="902"/>
      <c r="F70" s="507"/>
      <c r="G70" s="507"/>
      <c r="H70" s="507"/>
      <c r="I70" s="509"/>
      <c r="J70" s="509"/>
      <c r="K70" s="509"/>
      <c r="L70" s="509"/>
      <c r="M70" s="509"/>
      <c r="N70" s="903" t="str">
        <f>'[3]Thông tin'!C5</f>
        <v>PHÓ  CỤC TRƯỞNG</v>
      </c>
      <c r="O70" s="903"/>
      <c r="P70" s="903"/>
      <c r="Q70" s="903"/>
      <c r="R70" s="903"/>
      <c r="S70" s="903"/>
      <c r="T70" s="903"/>
      <c r="U70" s="903"/>
      <c r="V70" s="461"/>
      <c r="W70" s="461"/>
      <c r="X70" s="462"/>
      <c r="AA70" s="461"/>
      <c r="AB70" s="463"/>
      <c r="AC70" s="463"/>
    </row>
    <row r="71" spans="1:29" s="403" customFormat="1" ht="16.5">
      <c r="A71" s="510"/>
      <c r="B71" s="510"/>
      <c r="C71" s="510"/>
      <c r="D71" s="510"/>
      <c r="E71" s="510"/>
      <c r="F71" s="511"/>
      <c r="G71" s="511"/>
      <c r="H71" s="511"/>
      <c r="I71" s="512"/>
      <c r="J71" s="512"/>
      <c r="K71" s="512"/>
      <c r="L71" s="512"/>
      <c r="M71" s="512"/>
      <c r="N71" s="512"/>
      <c r="O71" s="512"/>
      <c r="P71" s="511"/>
      <c r="Q71" s="513"/>
      <c r="R71" s="511"/>
      <c r="S71" s="512"/>
      <c r="T71" s="511"/>
      <c r="U71" s="511"/>
      <c r="V71" s="461"/>
      <c r="W71" s="461"/>
      <c r="X71" s="462"/>
      <c r="AA71" s="461"/>
      <c r="AB71" s="463"/>
      <c r="AC71" s="463"/>
    </row>
    <row r="72" spans="1:29" s="403" customFormat="1" ht="16.5">
      <c r="A72" s="510"/>
      <c r="B72" s="510"/>
      <c r="C72" s="510"/>
      <c r="D72" s="510"/>
      <c r="E72" s="510"/>
      <c r="F72" s="511"/>
      <c r="G72" s="511"/>
      <c r="H72" s="511"/>
      <c r="I72" s="512"/>
      <c r="J72" s="512"/>
      <c r="K72" s="512"/>
      <c r="L72" s="512"/>
      <c r="M72" s="512"/>
      <c r="N72" s="512"/>
      <c r="O72" s="512"/>
      <c r="P72" s="511"/>
      <c r="Q72" s="513"/>
      <c r="R72" s="511"/>
      <c r="S72" s="512"/>
      <c r="T72" s="511"/>
      <c r="U72" s="511"/>
      <c r="V72" s="461"/>
      <c r="W72" s="461"/>
      <c r="X72" s="462"/>
      <c r="AA72" s="461"/>
      <c r="AB72" s="463"/>
      <c r="AC72" s="463"/>
    </row>
    <row r="73" spans="1:29" s="403" customFormat="1" ht="16.5">
      <c r="A73" s="510"/>
      <c r="B73" s="510"/>
      <c r="C73" s="510"/>
      <c r="D73" s="510"/>
      <c r="E73" s="510"/>
      <c r="F73" s="511"/>
      <c r="G73" s="511"/>
      <c r="H73" s="511"/>
      <c r="I73" s="512"/>
      <c r="J73" s="512"/>
      <c r="K73" s="512"/>
      <c r="L73" s="512"/>
      <c r="M73" s="512"/>
      <c r="N73" s="512"/>
      <c r="O73" s="512"/>
      <c r="P73" s="511"/>
      <c r="Q73" s="513"/>
      <c r="R73" s="511"/>
      <c r="S73" s="512"/>
      <c r="T73" s="511"/>
      <c r="U73" s="511"/>
      <c r="V73" s="461"/>
      <c r="W73" s="461"/>
      <c r="X73" s="462"/>
      <c r="AA73" s="461"/>
      <c r="AB73" s="463"/>
      <c r="AC73" s="463"/>
    </row>
    <row r="74" spans="1:21" s="458" customFormat="1" ht="18" customHeight="1">
      <c r="A74" s="381"/>
      <c r="B74" s="846"/>
      <c r="C74" s="846"/>
      <c r="D74" s="846"/>
      <c r="E74" s="846"/>
      <c r="F74" s="455"/>
      <c r="G74" s="455"/>
      <c r="H74" s="455"/>
      <c r="I74" s="456"/>
      <c r="J74" s="456"/>
      <c r="K74" s="456"/>
      <c r="L74" s="456"/>
      <c r="M74" s="456"/>
      <c r="N74" s="457"/>
      <c r="O74" s="457"/>
      <c r="P74" s="846"/>
      <c r="Q74" s="846"/>
      <c r="R74" s="846"/>
      <c r="S74" s="846"/>
      <c r="T74" s="457"/>
      <c r="U74" s="457"/>
    </row>
    <row r="75" spans="3:29" s="403" customFormat="1" ht="12.75">
      <c r="C75" s="514"/>
      <c r="D75" s="514"/>
      <c r="E75" s="514"/>
      <c r="F75" s="514"/>
      <c r="G75" s="514"/>
      <c r="H75" s="514"/>
      <c r="I75" s="514"/>
      <c r="J75" s="514"/>
      <c r="K75" s="514"/>
      <c r="L75" s="514"/>
      <c r="M75" s="514"/>
      <c r="N75" s="514"/>
      <c r="O75" s="514"/>
      <c r="P75" s="514"/>
      <c r="Q75" s="514"/>
      <c r="R75" s="514"/>
      <c r="S75" s="514"/>
      <c r="T75" s="514"/>
      <c r="U75" s="514"/>
      <c r="V75" s="461"/>
      <c r="W75" s="461"/>
      <c r="X75" s="462"/>
      <c r="AA75" s="461"/>
      <c r="AB75" s="463"/>
      <c r="AC75" s="463"/>
    </row>
    <row r="76" spans="1:29" s="515" customFormat="1" ht="18.75">
      <c r="A76" s="896" t="str">
        <f>'[3]Thông tin'!C6</f>
        <v>Nguyễn Thị Ngọc</v>
      </c>
      <c r="B76" s="896"/>
      <c r="C76" s="896"/>
      <c r="D76" s="896"/>
      <c r="E76" s="896"/>
      <c r="N76" s="896" t="str">
        <f>'[3]Thông tin'!C3</f>
        <v>Lò Anh Vĩnh</v>
      </c>
      <c r="O76" s="896"/>
      <c r="P76" s="896"/>
      <c r="Q76" s="896"/>
      <c r="R76" s="896"/>
      <c r="S76" s="896"/>
      <c r="T76" s="896"/>
      <c r="U76" s="896"/>
      <c r="V76" s="516"/>
      <c r="W76" s="516"/>
      <c r="X76" s="517"/>
      <c r="AA76" s="516"/>
      <c r="AB76" s="518"/>
      <c r="AC76" s="518"/>
    </row>
    <row r="77" spans="1:21" ht="12.75">
      <c r="A77" s="403"/>
      <c r="B77" s="403"/>
      <c r="C77" s="514"/>
      <c r="D77" s="514"/>
      <c r="E77" s="514"/>
      <c r="F77" s="514"/>
      <c r="G77" s="514"/>
      <c r="H77" s="514"/>
      <c r="I77" s="514"/>
      <c r="J77" s="514"/>
      <c r="K77" s="514"/>
      <c r="L77" s="514"/>
      <c r="M77" s="514"/>
      <c r="N77" s="514"/>
      <c r="O77" s="514"/>
      <c r="P77" s="514"/>
      <c r="Q77" s="514"/>
      <c r="R77" s="514"/>
      <c r="S77" s="514"/>
      <c r="T77" s="514"/>
      <c r="U77" s="514"/>
    </row>
    <row r="79" spans="1:21" ht="16.5">
      <c r="A79" s="834"/>
      <c r="B79" s="834"/>
      <c r="C79" s="834"/>
      <c r="D79" s="834"/>
      <c r="E79" s="834"/>
      <c r="F79" s="514"/>
      <c r="G79" s="514"/>
      <c r="H79" s="514"/>
      <c r="I79" s="514"/>
      <c r="J79" s="514"/>
      <c r="K79" s="514"/>
      <c r="L79" s="514"/>
      <c r="M79" s="514"/>
      <c r="N79" s="514"/>
      <c r="O79" s="514"/>
      <c r="P79" s="514"/>
      <c r="Q79" s="514"/>
      <c r="R79" s="514"/>
      <c r="S79" s="514"/>
      <c r="T79" s="514"/>
      <c r="U79" s="514"/>
    </row>
    <row r="80" spans="1:21" ht="12.75">
      <c r="A80" s="403"/>
      <c r="B80" s="403"/>
      <c r="C80" s="514"/>
      <c r="D80" s="514"/>
      <c r="E80" s="514"/>
      <c r="F80" s="514"/>
      <c r="G80" s="514"/>
      <c r="H80" s="514"/>
      <c r="I80" s="514"/>
      <c r="J80" s="514"/>
      <c r="K80" s="514"/>
      <c r="L80" s="514"/>
      <c r="M80" s="514"/>
      <c r="N80" s="514"/>
      <c r="O80" s="514"/>
      <c r="P80" s="514"/>
      <c r="Q80" s="514"/>
      <c r="R80" s="514"/>
      <c r="S80" s="514"/>
      <c r="T80" s="514"/>
      <c r="U80" s="514"/>
    </row>
    <row r="81" spans="1:21" ht="12.75">
      <c r="A81" s="403"/>
      <c r="B81" s="403"/>
      <c r="C81" s="514"/>
      <c r="D81" s="514"/>
      <c r="E81" s="514"/>
      <c r="F81" s="514"/>
      <c r="G81" s="514"/>
      <c r="H81" s="514"/>
      <c r="I81" s="514"/>
      <c r="J81" s="514"/>
      <c r="K81" s="514"/>
      <c r="L81" s="514"/>
      <c r="M81" s="514"/>
      <c r="N81" s="514"/>
      <c r="O81" s="514"/>
      <c r="P81" s="514"/>
      <c r="Q81" s="514"/>
      <c r="R81" s="514"/>
      <c r="S81" s="514"/>
      <c r="T81" s="514"/>
      <c r="U81" s="514"/>
    </row>
    <row r="82" spans="1:21" ht="12.75">
      <c r="A82" s="403"/>
      <c r="B82" s="403"/>
      <c r="C82" s="514"/>
      <c r="D82" s="514"/>
      <c r="E82" s="514"/>
      <c r="F82" s="514"/>
      <c r="G82" s="514"/>
      <c r="H82" s="514"/>
      <c r="I82" s="514"/>
      <c r="J82" s="514"/>
      <c r="K82" s="514"/>
      <c r="L82" s="514"/>
      <c r="M82" s="514"/>
      <c r="N82" s="514"/>
      <c r="O82" s="514"/>
      <c r="P82" s="514"/>
      <c r="Q82" s="514"/>
      <c r="R82" s="514"/>
      <c r="S82" s="514"/>
      <c r="T82" s="514"/>
      <c r="U82" s="514"/>
    </row>
    <row r="83" spans="1:21" ht="12.75">
      <c r="A83" s="403"/>
      <c r="B83" s="403"/>
      <c r="C83" s="514"/>
      <c r="D83" s="514"/>
      <c r="E83" s="514"/>
      <c r="F83" s="514"/>
      <c r="G83" s="514"/>
      <c r="H83" s="514"/>
      <c r="I83" s="514"/>
      <c r="J83" s="514"/>
      <c r="K83" s="514"/>
      <c r="L83" s="514"/>
      <c r="M83" s="514"/>
      <c r="N83" s="514"/>
      <c r="O83" s="514"/>
      <c r="P83" s="514"/>
      <c r="Q83" s="514"/>
      <c r="R83" s="514"/>
      <c r="S83" s="514"/>
      <c r="T83" s="514"/>
      <c r="U83" s="514"/>
    </row>
    <row r="84" spans="1:21" ht="12.75">
      <c r="A84" s="403"/>
      <c r="B84" s="403"/>
      <c r="C84" s="514"/>
      <c r="D84" s="514"/>
      <c r="E84" s="514"/>
      <c r="F84" s="514"/>
      <c r="G84" s="514"/>
      <c r="H84" s="514"/>
      <c r="I84" s="514"/>
      <c r="J84" s="514"/>
      <c r="K84" s="514"/>
      <c r="L84" s="514"/>
      <c r="M84" s="514"/>
      <c r="N84" s="514"/>
      <c r="O84" s="514"/>
      <c r="P84" s="514"/>
      <c r="Q84" s="514"/>
      <c r="R84" s="514"/>
      <c r="S84" s="514"/>
      <c r="T84" s="514"/>
      <c r="U84" s="514"/>
    </row>
    <row r="85" spans="1:21" ht="12.75">
      <c r="A85" s="403"/>
      <c r="B85" s="403"/>
      <c r="C85" s="514"/>
      <c r="D85" s="514"/>
      <c r="E85" s="514"/>
      <c r="F85" s="514"/>
      <c r="G85" s="514"/>
      <c r="H85" s="514"/>
      <c r="I85" s="514"/>
      <c r="J85" s="514"/>
      <c r="K85" s="514"/>
      <c r="L85" s="514"/>
      <c r="M85" s="514"/>
      <c r="N85" s="514"/>
      <c r="O85" s="514"/>
      <c r="P85" s="514"/>
      <c r="Q85" s="514"/>
      <c r="R85" s="514"/>
      <c r="S85" s="514"/>
      <c r="T85" s="514"/>
      <c r="U85" s="514"/>
    </row>
    <row r="86" spans="1:21" ht="12.75">
      <c r="A86" s="403"/>
      <c r="B86" s="403"/>
      <c r="C86" s="514"/>
      <c r="D86" s="514"/>
      <c r="E86" s="514"/>
      <c r="F86" s="514"/>
      <c r="G86" s="514"/>
      <c r="H86" s="514"/>
      <c r="I86" s="514"/>
      <c r="J86" s="514"/>
      <c r="K86" s="514"/>
      <c r="L86" s="514"/>
      <c r="M86" s="514"/>
      <c r="N86" s="514"/>
      <c r="O86" s="514"/>
      <c r="P86" s="514"/>
      <c r="Q86" s="514"/>
      <c r="R86" s="514"/>
      <c r="S86" s="514"/>
      <c r="T86" s="514"/>
      <c r="U86" s="514"/>
    </row>
    <row r="87" spans="1:21" ht="12.75">
      <c r="A87" s="403"/>
      <c r="B87" s="403"/>
      <c r="C87" s="514"/>
      <c r="D87" s="514"/>
      <c r="E87" s="514"/>
      <c r="F87" s="514"/>
      <c r="G87" s="514"/>
      <c r="H87" s="514"/>
      <c r="I87" s="514"/>
      <c r="J87" s="514"/>
      <c r="K87" s="514"/>
      <c r="L87" s="514"/>
      <c r="M87" s="514"/>
      <c r="N87" s="514"/>
      <c r="O87" s="514"/>
      <c r="P87" s="514"/>
      <c r="Q87" s="514"/>
      <c r="R87" s="514"/>
      <c r="S87" s="514"/>
      <c r="T87" s="514"/>
      <c r="U87" s="514"/>
    </row>
    <row r="88" spans="1:21" ht="12.75">
      <c r="A88" s="403"/>
      <c r="B88" s="403"/>
      <c r="C88" s="514"/>
      <c r="D88" s="514"/>
      <c r="E88" s="514"/>
      <c r="F88" s="514"/>
      <c r="G88" s="514"/>
      <c r="H88" s="514"/>
      <c r="I88" s="514"/>
      <c r="J88" s="514"/>
      <c r="K88" s="514"/>
      <c r="L88" s="514"/>
      <c r="M88" s="514"/>
      <c r="N88" s="514"/>
      <c r="O88" s="514"/>
      <c r="P88" s="514"/>
      <c r="Q88" s="514"/>
      <c r="R88" s="514"/>
      <c r="S88" s="514"/>
      <c r="T88" s="514"/>
      <c r="U88" s="514"/>
    </row>
    <row r="89" spans="1:21" ht="12.75">
      <c r="A89" s="403"/>
      <c r="B89" s="403"/>
      <c r="C89" s="514"/>
      <c r="D89" s="514"/>
      <c r="E89" s="514"/>
      <c r="F89" s="514"/>
      <c r="G89" s="514"/>
      <c r="H89" s="514"/>
      <c r="I89" s="514"/>
      <c r="J89" s="514"/>
      <c r="K89" s="514"/>
      <c r="L89" s="514"/>
      <c r="M89" s="514"/>
      <c r="N89" s="514"/>
      <c r="O89" s="514"/>
      <c r="P89" s="514"/>
      <c r="Q89" s="514"/>
      <c r="R89" s="514"/>
      <c r="S89" s="514"/>
      <c r="T89" s="514"/>
      <c r="U89" s="514"/>
    </row>
    <row r="90" spans="1:21" ht="12.75">
      <c r="A90" s="403"/>
      <c r="B90" s="403"/>
      <c r="C90" s="514"/>
      <c r="D90" s="514"/>
      <c r="E90" s="514"/>
      <c r="F90" s="514"/>
      <c r="G90" s="514"/>
      <c r="H90" s="514"/>
      <c r="I90" s="514"/>
      <c r="J90" s="514"/>
      <c r="K90" s="514"/>
      <c r="L90" s="514"/>
      <c r="M90" s="514"/>
      <c r="N90" s="514"/>
      <c r="O90" s="514"/>
      <c r="P90" s="514"/>
      <c r="Q90" s="514"/>
      <c r="R90" s="514"/>
      <c r="S90" s="514"/>
      <c r="T90" s="514"/>
      <c r="U90" s="514"/>
    </row>
    <row r="91" spans="1:21" ht="12.75">
      <c r="A91" s="403"/>
      <c r="B91" s="403"/>
      <c r="C91" s="514"/>
      <c r="D91" s="514"/>
      <c r="E91" s="514"/>
      <c r="F91" s="514"/>
      <c r="G91" s="514"/>
      <c r="H91" s="514"/>
      <c r="I91" s="514"/>
      <c r="J91" s="514"/>
      <c r="K91" s="514"/>
      <c r="L91" s="514"/>
      <c r="M91" s="514"/>
      <c r="N91" s="514"/>
      <c r="O91" s="514"/>
      <c r="P91" s="514"/>
      <c r="Q91" s="514"/>
      <c r="R91" s="514"/>
      <c r="S91" s="514"/>
      <c r="T91" s="514"/>
      <c r="U91" s="514"/>
    </row>
    <row r="92" spans="1:21" ht="12.75">
      <c r="A92" s="403"/>
      <c r="B92" s="403"/>
      <c r="C92" s="514"/>
      <c r="D92" s="514"/>
      <c r="E92" s="514"/>
      <c r="F92" s="514"/>
      <c r="G92" s="514"/>
      <c r="H92" s="514"/>
      <c r="I92" s="514"/>
      <c r="J92" s="514"/>
      <c r="K92" s="514"/>
      <c r="L92" s="514"/>
      <c r="M92" s="514"/>
      <c r="N92" s="514"/>
      <c r="O92" s="514"/>
      <c r="P92" s="514"/>
      <c r="Q92" s="514"/>
      <c r="R92" s="514"/>
      <c r="S92" s="514"/>
      <c r="T92" s="514"/>
      <c r="U92" s="514"/>
    </row>
    <row r="93" spans="1:21" ht="12.75">
      <c r="A93" s="403"/>
      <c r="B93" s="403"/>
      <c r="C93" s="514"/>
      <c r="D93" s="514"/>
      <c r="E93" s="514"/>
      <c r="F93" s="514"/>
      <c r="G93" s="514"/>
      <c r="H93" s="514"/>
      <c r="I93" s="514"/>
      <c r="J93" s="514"/>
      <c r="K93" s="514"/>
      <c r="L93" s="514"/>
      <c r="M93" s="514"/>
      <c r="N93" s="514"/>
      <c r="O93" s="514"/>
      <c r="P93" s="514"/>
      <c r="Q93" s="514"/>
      <c r="R93" s="514"/>
      <c r="S93" s="514"/>
      <c r="T93" s="514"/>
      <c r="U93" s="514"/>
    </row>
    <row r="94" spans="1:21" ht="12.75">
      <c r="A94" s="403"/>
      <c r="B94" s="403"/>
      <c r="C94" s="514"/>
      <c r="D94" s="514"/>
      <c r="E94" s="514"/>
      <c r="F94" s="514"/>
      <c r="G94" s="514"/>
      <c r="H94" s="514"/>
      <c r="I94" s="514"/>
      <c r="J94" s="514"/>
      <c r="K94" s="514"/>
      <c r="L94" s="514"/>
      <c r="M94" s="514"/>
      <c r="N94" s="514"/>
      <c r="O94" s="514"/>
      <c r="P94" s="514"/>
      <c r="Q94" s="514"/>
      <c r="R94" s="514"/>
      <c r="S94" s="514"/>
      <c r="T94" s="514"/>
      <c r="U94" s="514"/>
    </row>
    <row r="95" spans="1:21" ht="12.75">
      <c r="A95" s="403"/>
      <c r="B95" s="403"/>
      <c r="C95" s="514"/>
      <c r="D95" s="514"/>
      <c r="E95" s="514"/>
      <c r="F95" s="514"/>
      <c r="G95" s="514"/>
      <c r="H95" s="514"/>
      <c r="I95" s="514"/>
      <c r="J95" s="514"/>
      <c r="K95" s="514"/>
      <c r="L95" s="514"/>
      <c r="M95" s="514"/>
      <c r="N95" s="514"/>
      <c r="O95" s="514"/>
      <c r="P95" s="514"/>
      <c r="Q95" s="514"/>
      <c r="R95" s="514"/>
      <c r="S95" s="514"/>
      <c r="T95" s="514"/>
      <c r="U95" s="514"/>
    </row>
    <row r="96" spans="1:21" ht="12.75">
      <c r="A96" s="403"/>
      <c r="B96" s="403"/>
      <c r="C96" s="514"/>
      <c r="D96" s="514"/>
      <c r="E96" s="514"/>
      <c r="F96" s="514"/>
      <c r="G96" s="514"/>
      <c r="H96" s="514"/>
      <c r="I96" s="514"/>
      <c r="J96" s="514"/>
      <c r="K96" s="514"/>
      <c r="L96" s="514"/>
      <c r="M96" s="514"/>
      <c r="N96" s="514"/>
      <c r="O96" s="514"/>
      <c r="P96" s="514"/>
      <c r="Q96" s="514"/>
      <c r="R96" s="514"/>
      <c r="S96" s="514"/>
      <c r="T96" s="514"/>
      <c r="U96" s="514"/>
    </row>
    <row r="97" spans="1:21" ht="12.75">
      <c r="A97" s="403"/>
      <c r="B97" s="403"/>
      <c r="C97" s="514"/>
      <c r="D97" s="514"/>
      <c r="E97" s="514"/>
      <c r="F97" s="514"/>
      <c r="G97" s="514"/>
      <c r="H97" s="514"/>
      <c r="I97" s="514"/>
      <c r="J97" s="514"/>
      <c r="K97" s="514"/>
      <c r="L97" s="514"/>
      <c r="M97" s="514"/>
      <c r="N97" s="514"/>
      <c r="O97" s="514"/>
      <c r="P97" s="514"/>
      <c r="Q97" s="514"/>
      <c r="R97" s="514"/>
      <c r="S97" s="514"/>
      <c r="T97" s="514"/>
      <c r="U97" s="514"/>
    </row>
    <row r="98" spans="1:21" ht="12.75">
      <c r="A98" s="403"/>
      <c r="B98" s="403"/>
      <c r="C98" s="514"/>
      <c r="D98" s="514"/>
      <c r="E98" s="514"/>
      <c r="F98" s="514"/>
      <c r="G98" s="514"/>
      <c r="H98" s="514"/>
      <c r="I98" s="514"/>
      <c r="J98" s="514"/>
      <c r="K98" s="514"/>
      <c r="L98" s="514"/>
      <c r="M98" s="514"/>
      <c r="N98" s="514"/>
      <c r="O98" s="514"/>
      <c r="P98" s="514"/>
      <c r="Q98" s="514"/>
      <c r="R98" s="514"/>
      <c r="S98" s="514"/>
      <c r="T98" s="514"/>
      <c r="U98" s="514"/>
    </row>
    <row r="99" spans="1:21" ht="12.75">
      <c r="A99" s="403"/>
      <c r="B99" s="403"/>
      <c r="C99" s="514"/>
      <c r="D99" s="514"/>
      <c r="E99" s="514"/>
      <c r="F99" s="514"/>
      <c r="G99" s="514"/>
      <c r="H99" s="514"/>
      <c r="I99" s="514"/>
      <c r="J99" s="514"/>
      <c r="K99" s="514"/>
      <c r="L99" s="514"/>
      <c r="M99" s="514"/>
      <c r="N99" s="514"/>
      <c r="O99" s="514"/>
      <c r="P99" s="514"/>
      <c r="Q99" s="514"/>
      <c r="R99" s="514"/>
      <c r="S99" s="514"/>
      <c r="T99" s="514"/>
      <c r="U99" s="514"/>
    </row>
    <row r="100" spans="1:21" ht="12.75">
      <c r="A100" s="403"/>
      <c r="B100" s="403"/>
      <c r="C100" s="514"/>
      <c r="D100" s="514"/>
      <c r="E100" s="514"/>
      <c r="F100" s="514"/>
      <c r="G100" s="514"/>
      <c r="H100" s="514"/>
      <c r="I100" s="514"/>
      <c r="J100" s="514"/>
      <c r="K100" s="514"/>
      <c r="L100" s="514"/>
      <c r="M100" s="514"/>
      <c r="N100" s="514"/>
      <c r="O100" s="514"/>
      <c r="P100" s="514"/>
      <c r="Q100" s="514"/>
      <c r="R100" s="514"/>
      <c r="S100" s="514"/>
      <c r="T100" s="514"/>
      <c r="U100" s="514"/>
    </row>
    <row r="101" spans="1:21" ht="12.75">
      <c r="A101" s="403"/>
      <c r="B101" s="403"/>
      <c r="C101" s="514"/>
      <c r="D101" s="514"/>
      <c r="E101" s="514"/>
      <c r="F101" s="514"/>
      <c r="G101" s="514"/>
      <c r="H101" s="514"/>
      <c r="I101" s="514"/>
      <c r="J101" s="514"/>
      <c r="K101" s="514"/>
      <c r="L101" s="514"/>
      <c r="M101" s="514"/>
      <c r="N101" s="514"/>
      <c r="O101" s="514"/>
      <c r="P101" s="514"/>
      <c r="Q101" s="514"/>
      <c r="R101" s="514"/>
      <c r="S101" s="514"/>
      <c r="T101" s="514"/>
      <c r="U101" s="514"/>
    </row>
    <row r="102" spans="1:21" ht="12.75">
      <c r="A102" s="403"/>
      <c r="B102" s="403"/>
      <c r="C102" s="514"/>
      <c r="D102" s="514"/>
      <c r="E102" s="514"/>
      <c r="F102" s="514"/>
      <c r="G102" s="514"/>
      <c r="H102" s="514"/>
      <c r="I102" s="514"/>
      <c r="J102" s="514"/>
      <c r="K102" s="514"/>
      <c r="L102" s="514"/>
      <c r="M102" s="514"/>
      <c r="N102" s="514"/>
      <c r="O102" s="514"/>
      <c r="P102" s="514"/>
      <c r="Q102" s="514"/>
      <c r="R102" s="514"/>
      <c r="S102" s="514"/>
      <c r="T102" s="514"/>
      <c r="U102" s="514"/>
    </row>
    <row r="103" spans="1:21" ht="12.75">
      <c r="A103" s="403"/>
      <c r="B103" s="403"/>
      <c r="C103" s="514"/>
      <c r="D103" s="514"/>
      <c r="E103" s="514"/>
      <c r="F103" s="514"/>
      <c r="G103" s="514"/>
      <c r="H103" s="514"/>
      <c r="I103" s="514"/>
      <c r="J103" s="514"/>
      <c r="K103" s="514"/>
      <c r="L103" s="514"/>
      <c r="M103" s="514"/>
      <c r="N103" s="514"/>
      <c r="O103" s="514"/>
      <c r="P103" s="514"/>
      <c r="Q103" s="514"/>
      <c r="R103" s="514"/>
      <c r="S103" s="514"/>
      <c r="T103" s="514"/>
      <c r="U103" s="514"/>
    </row>
    <row r="104" spans="1:21" ht="12.75">
      <c r="A104" s="403"/>
      <c r="B104" s="403"/>
      <c r="C104" s="514"/>
      <c r="D104" s="514"/>
      <c r="E104" s="514"/>
      <c r="F104" s="514"/>
      <c r="G104" s="514"/>
      <c r="H104" s="514"/>
      <c r="I104" s="514"/>
      <c r="J104" s="514"/>
      <c r="K104" s="514"/>
      <c r="L104" s="514"/>
      <c r="M104" s="514"/>
      <c r="N104" s="514"/>
      <c r="O104" s="514"/>
      <c r="P104" s="514"/>
      <c r="Q104" s="514"/>
      <c r="R104" s="514"/>
      <c r="S104" s="514"/>
      <c r="T104" s="514"/>
      <c r="U104" s="514"/>
    </row>
    <row r="105" spans="1:21" ht="12.75">
      <c r="A105" s="403"/>
      <c r="B105" s="403"/>
      <c r="C105" s="514"/>
      <c r="D105" s="514"/>
      <c r="E105" s="514"/>
      <c r="F105" s="514"/>
      <c r="G105" s="514"/>
      <c r="H105" s="514"/>
      <c r="I105" s="514"/>
      <c r="J105" s="514"/>
      <c r="K105" s="514"/>
      <c r="L105" s="514"/>
      <c r="M105" s="514"/>
      <c r="N105" s="514"/>
      <c r="O105" s="514"/>
      <c r="P105" s="514"/>
      <c r="Q105" s="514"/>
      <c r="R105" s="514"/>
      <c r="S105" s="514"/>
      <c r="T105" s="514"/>
      <c r="U105" s="514"/>
    </row>
    <row r="106" spans="1:21" ht="12.75">
      <c r="A106" s="403"/>
      <c r="B106" s="403"/>
      <c r="C106" s="514"/>
      <c r="D106" s="514"/>
      <c r="E106" s="514"/>
      <c r="F106" s="514"/>
      <c r="G106" s="514"/>
      <c r="H106" s="514"/>
      <c r="I106" s="514"/>
      <c r="J106" s="514"/>
      <c r="K106" s="514"/>
      <c r="L106" s="514"/>
      <c r="M106" s="514"/>
      <c r="N106" s="514"/>
      <c r="O106" s="514"/>
      <c r="P106" s="514"/>
      <c r="Q106" s="514"/>
      <c r="R106" s="514"/>
      <c r="S106" s="514"/>
      <c r="T106" s="514"/>
      <c r="U106" s="514"/>
    </row>
    <row r="107" spans="1:21" ht="12.75">
      <c r="A107" s="403"/>
      <c r="B107" s="403"/>
      <c r="C107" s="514"/>
      <c r="D107" s="514"/>
      <c r="E107" s="514"/>
      <c r="F107" s="514"/>
      <c r="G107" s="514"/>
      <c r="H107" s="514"/>
      <c r="I107" s="514"/>
      <c r="J107" s="514"/>
      <c r="K107" s="514"/>
      <c r="L107" s="514"/>
      <c r="M107" s="514"/>
      <c r="N107" s="514"/>
      <c r="O107" s="514"/>
      <c r="P107" s="514"/>
      <c r="Q107" s="514"/>
      <c r="R107" s="514"/>
      <c r="S107" s="514"/>
      <c r="T107" s="514"/>
      <c r="U107" s="514"/>
    </row>
    <row r="108" spans="1:21" ht="12.75">
      <c r="A108" s="403"/>
      <c r="B108" s="403"/>
      <c r="C108" s="514"/>
      <c r="D108" s="514"/>
      <c r="E108" s="514"/>
      <c r="F108" s="514"/>
      <c r="G108" s="514"/>
      <c r="H108" s="514"/>
      <c r="I108" s="514"/>
      <c r="J108" s="514"/>
      <c r="K108" s="514"/>
      <c r="L108" s="514"/>
      <c r="M108" s="514"/>
      <c r="N108" s="514"/>
      <c r="O108" s="514"/>
      <c r="P108" s="514"/>
      <c r="Q108" s="514"/>
      <c r="R108" s="514"/>
      <c r="S108" s="514"/>
      <c r="T108" s="514"/>
      <c r="U108" s="514"/>
    </row>
    <row r="109" spans="1:21" ht="12.75">
      <c r="A109" s="403"/>
      <c r="B109" s="403"/>
      <c r="C109" s="514"/>
      <c r="D109" s="514"/>
      <c r="E109" s="514"/>
      <c r="F109" s="514"/>
      <c r="G109" s="514"/>
      <c r="H109" s="514"/>
      <c r="I109" s="514"/>
      <c r="J109" s="514"/>
      <c r="K109" s="514"/>
      <c r="L109" s="514"/>
      <c r="M109" s="514"/>
      <c r="N109" s="514"/>
      <c r="O109" s="514"/>
      <c r="P109" s="514"/>
      <c r="Q109" s="514"/>
      <c r="R109" s="514"/>
      <c r="S109" s="514"/>
      <c r="T109" s="514"/>
      <c r="U109" s="514"/>
    </row>
    <row r="110" spans="1:21" ht="12.75">
      <c r="A110" s="403"/>
      <c r="B110" s="403"/>
      <c r="C110" s="514"/>
      <c r="D110" s="514"/>
      <c r="E110" s="514"/>
      <c r="F110" s="514"/>
      <c r="G110" s="514"/>
      <c r="H110" s="514"/>
      <c r="I110" s="514"/>
      <c r="J110" s="514"/>
      <c r="K110" s="514"/>
      <c r="L110" s="514"/>
      <c r="M110" s="514"/>
      <c r="N110" s="514"/>
      <c r="O110" s="514"/>
      <c r="P110" s="514"/>
      <c r="Q110" s="514"/>
      <c r="R110" s="514"/>
      <c r="S110" s="514"/>
      <c r="T110" s="514"/>
      <c r="U110" s="514"/>
    </row>
    <row r="111" spans="1:21" ht="12.75">
      <c r="A111" s="403"/>
      <c r="B111" s="403"/>
      <c r="C111" s="514"/>
      <c r="D111" s="514"/>
      <c r="E111" s="514"/>
      <c r="F111" s="514"/>
      <c r="G111" s="514"/>
      <c r="H111" s="514"/>
      <c r="I111" s="514"/>
      <c r="J111" s="514"/>
      <c r="K111" s="514"/>
      <c r="L111" s="514"/>
      <c r="M111" s="514"/>
      <c r="N111" s="514"/>
      <c r="O111" s="514"/>
      <c r="P111" s="514"/>
      <c r="Q111" s="514"/>
      <c r="R111" s="514"/>
      <c r="S111" s="514"/>
      <c r="T111" s="514"/>
      <c r="U111" s="514"/>
    </row>
    <row r="112" spans="1:21" ht="12.75">
      <c r="A112" s="403"/>
      <c r="B112" s="403"/>
      <c r="C112" s="514"/>
      <c r="D112" s="514"/>
      <c r="E112" s="514"/>
      <c r="F112" s="514"/>
      <c r="G112" s="514"/>
      <c r="H112" s="514"/>
      <c r="I112" s="514"/>
      <c r="J112" s="514"/>
      <c r="K112" s="514"/>
      <c r="L112" s="514"/>
      <c r="M112" s="514"/>
      <c r="N112" s="514"/>
      <c r="O112" s="514"/>
      <c r="P112" s="514"/>
      <c r="Q112" s="514"/>
      <c r="R112" s="514"/>
      <c r="S112" s="514"/>
      <c r="T112" s="514"/>
      <c r="U112" s="514"/>
    </row>
    <row r="113" spans="1:21" ht="12.75">
      <c r="A113" s="403"/>
      <c r="B113" s="403"/>
      <c r="C113" s="514"/>
      <c r="D113" s="514"/>
      <c r="E113" s="514"/>
      <c r="F113" s="514"/>
      <c r="G113" s="514"/>
      <c r="H113" s="514"/>
      <c r="I113" s="514"/>
      <c r="J113" s="514"/>
      <c r="K113" s="514"/>
      <c r="L113" s="514"/>
      <c r="M113" s="514"/>
      <c r="N113" s="514"/>
      <c r="O113" s="514"/>
      <c r="P113" s="514"/>
      <c r="Q113" s="514"/>
      <c r="R113" s="514"/>
      <c r="S113" s="514"/>
      <c r="T113" s="514"/>
      <c r="U113" s="514"/>
    </row>
    <row r="114" spans="1:21" ht="12.75">
      <c r="A114" s="403"/>
      <c r="B114" s="403"/>
      <c r="C114" s="514"/>
      <c r="D114" s="514"/>
      <c r="E114" s="514"/>
      <c r="F114" s="514"/>
      <c r="G114" s="514"/>
      <c r="H114" s="514"/>
      <c r="I114" s="514"/>
      <c r="J114" s="514"/>
      <c r="K114" s="514"/>
      <c r="L114" s="514"/>
      <c r="M114" s="514"/>
      <c r="N114" s="514"/>
      <c r="O114" s="514"/>
      <c r="P114" s="514"/>
      <c r="Q114" s="514"/>
      <c r="R114" s="514"/>
      <c r="S114" s="514"/>
      <c r="T114" s="514"/>
      <c r="U114" s="514"/>
    </row>
    <row r="115" spans="1:21" ht="12.75">
      <c r="A115" s="403"/>
      <c r="B115" s="403"/>
      <c r="C115" s="514"/>
      <c r="D115" s="514"/>
      <c r="E115" s="514"/>
      <c r="F115" s="514"/>
      <c r="G115" s="514"/>
      <c r="H115" s="514"/>
      <c r="I115" s="514"/>
      <c r="J115" s="514"/>
      <c r="K115" s="514"/>
      <c r="L115" s="514"/>
      <c r="M115" s="514"/>
      <c r="N115" s="514"/>
      <c r="O115" s="514"/>
      <c r="P115" s="514"/>
      <c r="Q115" s="514"/>
      <c r="R115" s="514"/>
      <c r="S115" s="514"/>
      <c r="T115" s="514"/>
      <c r="U115" s="514"/>
    </row>
    <row r="116" spans="1:21" ht="12.75">
      <c r="A116" s="403"/>
      <c r="B116" s="403"/>
      <c r="C116" s="514"/>
      <c r="D116" s="514"/>
      <c r="E116" s="514"/>
      <c r="F116" s="514"/>
      <c r="G116" s="514"/>
      <c r="H116" s="514"/>
      <c r="I116" s="514"/>
      <c r="J116" s="514"/>
      <c r="K116" s="514"/>
      <c r="L116" s="514"/>
      <c r="M116" s="514"/>
      <c r="N116" s="514"/>
      <c r="O116" s="514"/>
      <c r="P116" s="514"/>
      <c r="Q116" s="514"/>
      <c r="R116" s="514"/>
      <c r="S116" s="514"/>
      <c r="T116" s="514"/>
      <c r="U116" s="514"/>
    </row>
    <row r="117" spans="1:21" ht="12.75">
      <c r="A117" s="403"/>
      <c r="B117" s="403"/>
      <c r="C117" s="514"/>
      <c r="D117" s="514"/>
      <c r="E117" s="514"/>
      <c r="F117" s="514"/>
      <c r="G117" s="514"/>
      <c r="H117" s="514"/>
      <c r="I117" s="514"/>
      <c r="J117" s="514"/>
      <c r="K117" s="514"/>
      <c r="L117" s="514"/>
      <c r="M117" s="514"/>
      <c r="N117" s="514"/>
      <c r="O117" s="514"/>
      <c r="P117" s="514"/>
      <c r="Q117" s="514"/>
      <c r="R117" s="514"/>
      <c r="S117" s="514"/>
      <c r="T117" s="514"/>
      <c r="U117" s="514"/>
    </row>
    <row r="118" spans="1:21" ht="12.75">
      <c r="A118" s="403"/>
      <c r="B118" s="403"/>
      <c r="C118" s="514"/>
      <c r="D118" s="514"/>
      <c r="E118" s="514"/>
      <c r="F118" s="514"/>
      <c r="G118" s="514"/>
      <c r="H118" s="514"/>
      <c r="I118" s="514"/>
      <c r="J118" s="514"/>
      <c r="K118" s="514"/>
      <c r="L118" s="514"/>
      <c r="M118" s="514"/>
      <c r="N118" s="514"/>
      <c r="O118" s="514"/>
      <c r="P118" s="514"/>
      <c r="Q118" s="514"/>
      <c r="R118" s="514"/>
      <c r="S118" s="514"/>
      <c r="T118" s="514"/>
      <c r="U118" s="514"/>
    </row>
    <row r="119" spans="1:21" ht="12.75">
      <c r="A119" s="403"/>
      <c r="B119" s="403"/>
      <c r="C119" s="514"/>
      <c r="D119" s="514"/>
      <c r="E119" s="514"/>
      <c r="F119" s="514"/>
      <c r="G119" s="514"/>
      <c r="H119" s="514"/>
      <c r="I119" s="514"/>
      <c r="J119" s="514"/>
      <c r="K119" s="514"/>
      <c r="L119" s="514"/>
      <c r="M119" s="514"/>
      <c r="N119" s="514"/>
      <c r="O119" s="514"/>
      <c r="P119" s="514"/>
      <c r="Q119" s="514"/>
      <c r="R119" s="514"/>
      <c r="S119" s="514"/>
      <c r="T119" s="514"/>
      <c r="U119" s="514"/>
    </row>
    <row r="120" spans="1:21" ht="12.75">
      <c r="A120" s="403"/>
      <c r="B120" s="403"/>
      <c r="C120" s="514"/>
      <c r="D120" s="514"/>
      <c r="E120" s="514"/>
      <c r="F120" s="514"/>
      <c r="G120" s="514"/>
      <c r="H120" s="514"/>
      <c r="I120" s="514"/>
      <c r="J120" s="514"/>
      <c r="K120" s="514"/>
      <c r="L120" s="514"/>
      <c r="M120" s="514"/>
      <c r="N120" s="514"/>
      <c r="O120" s="514"/>
      <c r="P120" s="514"/>
      <c r="Q120" s="514"/>
      <c r="R120" s="514"/>
      <c r="S120" s="514"/>
      <c r="T120" s="514"/>
      <c r="U120" s="514"/>
    </row>
    <row r="121" spans="1:21" ht="12.75">
      <c r="A121" s="403"/>
      <c r="B121" s="403"/>
      <c r="C121" s="514"/>
      <c r="D121" s="514"/>
      <c r="E121" s="514"/>
      <c r="F121" s="514"/>
      <c r="G121" s="514"/>
      <c r="H121" s="514"/>
      <c r="I121" s="514"/>
      <c r="J121" s="514"/>
      <c r="K121" s="514"/>
      <c r="L121" s="514"/>
      <c r="M121" s="514"/>
      <c r="N121" s="514"/>
      <c r="O121" s="514"/>
      <c r="P121" s="514"/>
      <c r="Q121" s="514"/>
      <c r="R121" s="514"/>
      <c r="S121" s="514"/>
      <c r="T121" s="514"/>
      <c r="U121" s="514"/>
    </row>
    <row r="122" spans="1:21" ht="12.75">
      <c r="A122" s="403"/>
      <c r="B122" s="403"/>
      <c r="C122" s="514"/>
      <c r="D122" s="514"/>
      <c r="E122" s="514"/>
      <c r="F122" s="514"/>
      <c r="G122" s="514"/>
      <c r="H122" s="514"/>
      <c r="I122" s="514"/>
      <c r="J122" s="514"/>
      <c r="K122" s="514"/>
      <c r="L122" s="514"/>
      <c r="M122" s="514"/>
      <c r="N122" s="514"/>
      <c r="O122" s="514"/>
      <c r="P122" s="514"/>
      <c r="Q122" s="514"/>
      <c r="R122" s="514"/>
      <c r="S122" s="514"/>
      <c r="T122" s="514"/>
      <c r="U122" s="514"/>
    </row>
    <row r="123" spans="1:21" ht="12.75">
      <c r="A123" s="403"/>
      <c r="B123" s="403"/>
      <c r="C123" s="514"/>
      <c r="D123" s="514"/>
      <c r="E123" s="514"/>
      <c r="F123" s="514"/>
      <c r="G123" s="514"/>
      <c r="H123" s="514"/>
      <c r="I123" s="514"/>
      <c r="J123" s="514"/>
      <c r="K123" s="514"/>
      <c r="L123" s="514"/>
      <c r="M123" s="514"/>
      <c r="N123" s="514"/>
      <c r="O123" s="514"/>
      <c r="P123" s="514"/>
      <c r="Q123" s="514"/>
      <c r="R123" s="514"/>
      <c r="S123" s="514"/>
      <c r="T123" s="514"/>
      <c r="U123" s="514"/>
    </row>
    <row r="124" spans="1:21" ht="12.75">
      <c r="A124" s="403"/>
      <c r="B124" s="403"/>
      <c r="C124" s="514"/>
      <c r="D124" s="514"/>
      <c r="E124" s="514"/>
      <c r="F124" s="514"/>
      <c r="G124" s="514"/>
      <c r="H124" s="514"/>
      <c r="I124" s="514"/>
      <c r="J124" s="514"/>
      <c r="K124" s="514"/>
      <c r="L124" s="514"/>
      <c r="M124" s="514"/>
      <c r="N124" s="514"/>
      <c r="O124" s="514"/>
      <c r="P124" s="514"/>
      <c r="Q124" s="514"/>
      <c r="R124" s="514"/>
      <c r="S124" s="514"/>
      <c r="T124" s="514"/>
      <c r="U124" s="514"/>
    </row>
    <row r="125" spans="1:21" ht="12.75">
      <c r="A125" s="403"/>
      <c r="B125" s="403"/>
      <c r="C125" s="514"/>
      <c r="D125" s="514"/>
      <c r="E125" s="514"/>
      <c r="F125" s="514"/>
      <c r="G125" s="514"/>
      <c r="H125" s="514"/>
      <c r="I125" s="514"/>
      <c r="J125" s="514"/>
      <c r="K125" s="514"/>
      <c r="L125" s="514"/>
      <c r="M125" s="514"/>
      <c r="N125" s="514"/>
      <c r="O125" s="514"/>
      <c r="P125" s="514"/>
      <c r="Q125" s="514"/>
      <c r="R125" s="514"/>
      <c r="S125" s="514"/>
      <c r="T125" s="514"/>
      <c r="U125" s="514"/>
    </row>
    <row r="126" spans="1:21" ht="12.75">
      <c r="A126" s="403"/>
      <c r="B126" s="403"/>
      <c r="C126" s="514"/>
      <c r="D126" s="514"/>
      <c r="E126" s="514"/>
      <c r="F126" s="514"/>
      <c r="G126" s="514"/>
      <c r="H126" s="514"/>
      <c r="I126" s="514"/>
      <c r="J126" s="514"/>
      <c r="K126" s="514"/>
      <c r="L126" s="514"/>
      <c r="M126" s="514"/>
      <c r="N126" s="514"/>
      <c r="O126" s="514"/>
      <c r="P126" s="514"/>
      <c r="Q126" s="514"/>
      <c r="R126" s="514"/>
      <c r="S126" s="514"/>
      <c r="T126" s="514"/>
      <c r="U126" s="514"/>
    </row>
    <row r="127" spans="1:21" ht="12.75">
      <c r="A127" s="403"/>
      <c r="B127" s="403"/>
      <c r="C127" s="514"/>
      <c r="D127" s="514"/>
      <c r="E127" s="514"/>
      <c r="F127" s="514"/>
      <c r="G127" s="514"/>
      <c r="H127" s="514"/>
      <c r="I127" s="514"/>
      <c r="J127" s="514"/>
      <c r="K127" s="514"/>
      <c r="L127" s="514"/>
      <c r="M127" s="514"/>
      <c r="N127" s="514"/>
      <c r="O127" s="514"/>
      <c r="P127" s="514"/>
      <c r="Q127" s="514"/>
      <c r="R127" s="514"/>
      <c r="S127" s="514"/>
      <c r="T127" s="514"/>
      <c r="U127" s="514"/>
    </row>
    <row r="128" spans="1:21" ht="12.75">
      <c r="A128" s="403"/>
      <c r="B128" s="403"/>
      <c r="C128" s="514"/>
      <c r="D128" s="514"/>
      <c r="E128" s="514"/>
      <c r="F128" s="514"/>
      <c r="G128" s="514"/>
      <c r="H128" s="514"/>
      <c r="I128" s="514"/>
      <c r="J128" s="514"/>
      <c r="K128" s="514"/>
      <c r="L128" s="514"/>
      <c r="M128" s="514"/>
      <c r="N128" s="514"/>
      <c r="O128" s="514"/>
      <c r="P128" s="514"/>
      <c r="Q128" s="514"/>
      <c r="R128" s="514"/>
      <c r="S128" s="514"/>
      <c r="T128" s="514"/>
      <c r="U128" s="514"/>
    </row>
    <row r="129" spans="1:21" ht="12.75">
      <c r="A129" s="403"/>
      <c r="B129" s="403"/>
      <c r="C129" s="514"/>
      <c r="D129" s="514"/>
      <c r="E129" s="514"/>
      <c r="F129" s="514"/>
      <c r="G129" s="514"/>
      <c r="H129" s="514"/>
      <c r="I129" s="514"/>
      <c r="J129" s="514"/>
      <c r="K129" s="514"/>
      <c r="L129" s="514"/>
      <c r="M129" s="514"/>
      <c r="N129" s="514"/>
      <c r="O129" s="514"/>
      <c r="P129" s="514"/>
      <c r="Q129" s="514"/>
      <c r="R129" s="514"/>
      <c r="S129" s="514"/>
      <c r="T129" s="514"/>
      <c r="U129" s="514"/>
    </row>
    <row r="130" spans="1:21" ht="12.75">
      <c r="A130" s="403"/>
      <c r="B130" s="403"/>
      <c r="C130" s="514"/>
      <c r="D130" s="514"/>
      <c r="E130" s="514"/>
      <c r="F130" s="514"/>
      <c r="G130" s="514"/>
      <c r="H130" s="514"/>
      <c r="I130" s="514"/>
      <c r="J130" s="514"/>
      <c r="K130" s="514"/>
      <c r="L130" s="514"/>
      <c r="M130" s="514"/>
      <c r="N130" s="514"/>
      <c r="O130" s="514"/>
      <c r="P130" s="514"/>
      <c r="Q130" s="514"/>
      <c r="R130" s="514"/>
      <c r="S130" s="514"/>
      <c r="T130" s="514"/>
      <c r="U130" s="514"/>
    </row>
    <row r="131" spans="1:21" ht="12.75">
      <c r="A131" s="403"/>
      <c r="B131" s="403"/>
      <c r="C131" s="514"/>
      <c r="D131" s="514"/>
      <c r="E131" s="514"/>
      <c r="F131" s="514"/>
      <c r="G131" s="514"/>
      <c r="H131" s="514"/>
      <c r="I131" s="514"/>
      <c r="J131" s="514"/>
      <c r="K131" s="514"/>
      <c r="L131" s="514"/>
      <c r="M131" s="514"/>
      <c r="N131" s="514"/>
      <c r="O131" s="514"/>
      <c r="P131" s="514"/>
      <c r="Q131" s="514"/>
      <c r="R131" s="514"/>
      <c r="S131" s="514"/>
      <c r="T131" s="514"/>
      <c r="U131" s="514"/>
    </row>
    <row r="132" spans="1:21" ht="12.75">
      <c r="A132" s="403"/>
      <c r="B132" s="403"/>
      <c r="C132" s="514"/>
      <c r="D132" s="514"/>
      <c r="E132" s="514"/>
      <c r="F132" s="514"/>
      <c r="G132" s="514"/>
      <c r="H132" s="514"/>
      <c r="I132" s="514"/>
      <c r="J132" s="514"/>
      <c r="K132" s="514"/>
      <c r="L132" s="514"/>
      <c r="M132" s="514"/>
      <c r="N132" s="514"/>
      <c r="O132" s="514"/>
      <c r="P132" s="514"/>
      <c r="Q132" s="514"/>
      <c r="R132" s="514"/>
      <c r="S132" s="514"/>
      <c r="T132" s="514"/>
      <c r="U132" s="514"/>
    </row>
    <row r="133" spans="1:21" ht="12.75">
      <c r="A133" s="403"/>
      <c r="B133" s="403"/>
      <c r="C133" s="514"/>
      <c r="D133" s="514"/>
      <c r="E133" s="514"/>
      <c r="F133" s="514"/>
      <c r="G133" s="514"/>
      <c r="H133" s="514"/>
      <c r="I133" s="514"/>
      <c r="J133" s="514"/>
      <c r="K133" s="514"/>
      <c r="L133" s="514"/>
      <c r="M133" s="514"/>
      <c r="N133" s="514"/>
      <c r="O133" s="514"/>
      <c r="P133" s="514"/>
      <c r="Q133" s="514"/>
      <c r="R133" s="514"/>
      <c r="S133" s="514"/>
      <c r="T133" s="514"/>
      <c r="U133" s="514"/>
    </row>
    <row r="134" spans="1:21" ht="12.75">
      <c r="A134" s="403"/>
      <c r="B134" s="403"/>
      <c r="C134" s="514"/>
      <c r="D134" s="514"/>
      <c r="E134" s="514"/>
      <c r="F134" s="514"/>
      <c r="G134" s="514"/>
      <c r="H134" s="514"/>
      <c r="I134" s="514"/>
      <c r="J134" s="514"/>
      <c r="K134" s="514"/>
      <c r="L134" s="514"/>
      <c r="M134" s="514"/>
      <c r="N134" s="514"/>
      <c r="O134" s="514"/>
      <c r="P134" s="514"/>
      <c r="Q134" s="514"/>
      <c r="R134" s="514"/>
      <c r="S134" s="514"/>
      <c r="T134" s="514"/>
      <c r="U134" s="514"/>
    </row>
    <row r="135" spans="1:21" ht="12.75">
      <c r="A135" s="403"/>
      <c r="B135" s="403"/>
      <c r="C135" s="514"/>
      <c r="D135" s="514"/>
      <c r="E135" s="514"/>
      <c r="F135" s="514"/>
      <c r="G135" s="514"/>
      <c r="H135" s="514"/>
      <c r="I135" s="514"/>
      <c r="J135" s="514"/>
      <c r="K135" s="514"/>
      <c r="L135" s="514"/>
      <c r="M135" s="514"/>
      <c r="N135" s="514"/>
      <c r="O135" s="514"/>
      <c r="P135" s="514"/>
      <c r="Q135" s="514"/>
      <c r="R135" s="514"/>
      <c r="S135" s="514"/>
      <c r="T135" s="514"/>
      <c r="U135" s="514"/>
    </row>
    <row r="136" spans="1:21" ht="12.75">
      <c r="A136" s="403"/>
      <c r="B136" s="403"/>
      <c r="C136" s="514"/>
      <c r="D136" s="514"/>
      <c r="E136" s="514"/>
      <c r="F136" s="514"/>
      <c r="G136" s="514"/>
      <c r="H136" s="514"/>
      <c r="I136" s="514"/>
      <c r="J136" s="514"/>
      <c r="K136" s="514"/>
      <c r="L136" s="514"/>
      <c r="M136" s="514"/>
      <c r="N136" s="514"/>
      <c r="O136" s="514"/>
      <c r="P136" s="514"/>
      <c r="Q136" s="514"/>
      <c r="R136" s="514"/>
      <c r="S136" s="514"/>
      <c r="T136" s="514"/>
      <c r="U136" s="514"/>
    </row>
    <row r="137" spans="1:21" ht="12.75">
      <c r="A137" s="403"/>
      <c r="B137" s="403"/>
      <c r="C137" s="514"/>
      <c r="D137" s="514"/>
      <c r="E137" s="514"/>
      <c r="F137" s="514"/>
      <c r="G137" s="514"/>
      <c r="H137" s="514"/>
      <c r="I137" s="514"/>
      <c r="J137" s="514"/>
      <c r="K137" s="514"/>
      <c r="L137" s="514"/>
      <c r="M137" s="514"/>
      <c r="N137" s="514"/>
      <c r="O137" s="514"/>
      <c r="P137" s="514"/>
      <c r="Q137" s="514"/>
      <c r="R137" s="514"/>
      <c r="S137" s="514"/>
      <c r="T137" s="514"/>
      <c r="U137" s="514"/>
    </row>
    <row r="138" spans="1:21" ht="12.75">
      <c r="A138" s="403"/>
      <c r="B138" s="403"/>
      <c r="C138" s="514"/>
      <c r="D138" s="514"/>
      <c r="E138" s="514"/>
      <c r="F138" s="514"/>
      <c r="G138" s="514"/>
      <c r="H138" s="514"/>
      <c r="I138" s="514"/>
      <c r="J138" s="514"/>
      <c r="K138" s="514"/>
      <c r="L138" s="514"/>
      <c r="M138" s="514"/>
      <c r="N138" s="514"/>
      <c r="O138" s="514"/>
      <c r="P138" s="514"/>
      <c r="Q138" s="514"/>
      <c r="R138" s="514"/>
      <c r="S138" s="514"/>
      <c r="T138" s="514"/>
      <c r="U138" s="514"/>
    </row>
    <row r="139" spans="1:21" ht="12.75">
      <c r="A139" s="403"/>
      <c r="B139" s="403"/>
      <c r="C139" s="514"/>
      <c r="D139" s="514"/>
      <c r="E139" s="514"/>
      <c r="F139" s="514"/>
      <c r="G139" s="514"/>
      <c r="H139" s="514"/>
      <c r="I139" s="514"/>
      <c r="J139" s="514"/>
      <c r="K139" s="514"/>
      <c r="L139" s="514"/>
      <c r="M139" s="514"/>
      <c r="N139" s="514"/>
      <c r="O139" s="514"/>
      <c r="P139" s="514"/>
      <c r="Q139" s="514"/>
      <c r="R139" s="514"/>
      <c r="S139" s="514"/>
      <c r="T139" s="514"/>
      <c r="U139" s="514"/>
    </row>
    <row r="140" spans="1:21" ht="12.75">
      <c r="A140" s="403"/>
      <c r="B140" s="403"/>
      <c r="C140" s="514"/>
      <c r="D140" s="514"/>
      <c r="E140" s="514"/>
      <c r="F140" s="514"/>
      <c r="G140" s="514"/>
      <c r="H140" s="514"/>
      <c r="I140" s="514"/>
      <c r="J140" s="514"/>
      <c r="K140" s="514"/>
      <c r="L140" s="514"/>
      <c r="M140" s="514"/>
      <c r="N140" s="514"/>
      <c r="O140" s="514"/>
      <c r="P140" s="514"/>
      <c r="Q140" s="514"/>
      <c r="R140" s="514"/>
      <c r="S140" s="514"/>
      <c r="T140" s="514"/>
      <c r="U140" s="514"/>
    </row>
    <row r="141" spans="1:21" ht="12.75">
      <c r="A141" s="403"/>
      <c r="B141" s="403"/>
      <c r="C141" s="514"/>
      <c r="D141" s="514"/>
      <c r="E141" s="514"/>
      <c r="F141" s="514"/>
      <c r="G141" s="514"/>
      <c r="H141" s="514"/>
      <c r="I141" s="514"/>
      <c r="J141" s="514"/>
      <c r="K141" s="514"/>
      <c r="L141" s="514"/>
      <c r="M141" s="514"/>
      <c r="N141" s="514"/>
      <c r="O141" s="514"/>
      <c r="P141" s="514"/>
      <c r="Q141" s="514"/>
      <c r="R141" s="514"/>
      <c r="S141" s="514"/>
      <c r="T141" s="514"/>
      <c r="U141" s="514"/>
    </row>
    <row r="142" spans="1:21" ht="12.75">
      <c r="A142" s="403"/>
      <c r="B142" s="403"/>
      <c r="C142" s="514"/>
      <c r="D142" s="514"/>
      <c r="E142" s="514"/>
      <c r="F142" s="514"/>
      <c r="G142" s="514"/>
      <c r="H142" s="514"/>
      <c r="I142" s="514"/>
      <c r="J142" s="514"/>
      <c r="K142" s="514"/>
      <c r="L142" s="514"/>
      <c r="M142" s="514"/>
      <c r="N142" s="514"/>
      <c r="O142" s="514"/>
      <c r="P142" s="514"/>
      <c r="Q142" s="514"/>
      <c r="R142" s="514"/>
      <c r="S142" s="514"/>
      <c r="T142" s="514"/>
      <c r="U142" s="514"/>
    </row>
    <row r="143" spans="1:21" ht="12.75">
      <c r="A143" s="403"/>
      <c r="B143" s="403"/>
      <c r="C143" s="514"/>
      <c r="D143" s="514"/>
      <c r="E143" s="514"/>
      <c r="F143" s="514"/>
      <c r="G143" s="514"/>
      <c r="H143" s="514"/>
      <c r="I143" s="514"/>
      <c r="J143" s="514"/>
      <c r="K143" s="514"/>
      <c r="L143" s="514"/>
      <c r="M143" s="514"/>
      <c r="N143" s="514"/>
      <c r="O143" s="514"/>
      <c r="P143" s="514"/>
      <c r="Q143" s="514"/>
      <c r="R143" s="514"/>
      <c r="S143" s="514"/>
      <c r="T143" s="514"/>
      <c r="U143" s="514"/>
    </row>
    <row r="144" spans="1:21" ht="12.75">
      <c r="A144" s="403"/>
      <c r="B144" s="403"/>
      <c r="C144" s="514"/>
      <c r="D144" s="514"/>
      <c r="E144" s="514"/>
      <c r="F144" s="514"/>
      <c r="G144" s="514"/>
      <c r="H144" s="514"/>
      <c r="I144" s="514"/>
      <c r="J144" s="514"/>
      <c r="K144" s="514"/>
      <c r="L144" s="514"/>
      <c r="M144" s="514"/>
      <c r="N144" s="514"/>
      <c r="O144" s="514"/>
      <c r="P144" s="514"/>
      <c r="Q144" s="514"/>
      <c r="R144" s="514"/>
      <c r="S144" s="514"/>
      <c r="T144" s="514"/>
      <c r="U144" s="514"/>
    </row>
    <row r="145" spans="1:21" ht="12.75">
      <c r="A145" s="403"/>
      <c r="B145" s="403"/>
      <c r="C145" s="514"/>
      <c r="D145" s="514"/>
      <c r="E145" s="514"/>
      <c r="F145" s="514"/>
      <c r="G145" s="514"/>
      <c r="H145" s="514"/>
      <c r="I145" s="514"/>
      <c r="J145" s="514"/>
      <c r="K145" s="514"/>
      <c r="L145" s="514"/>
      <c r="M145" s="514"/>
      <c r="N145" s="514"/>
      <c r="O145" s="514"/>
      <c r="P145" s="514"/>
      <c r="Q145" s="514"/>
      <c r="R145" s="514"/>
      <c r="S145" s="514"/>
      <c r="T145" s="514"/>
      <c r="U145" s="514"/>
    </row>
    <row r="146" spans="1:21" ht="12.75">
      <c r="A146" s="403"/>
      <c r="B146" s="403"/>
      <c r="C146" s="514"/>
      <c r="D146" s="514"/>
      <c r="E146" s="514"/>
      <c r="F146" s="514"/>
      <c r="G146" s="514"/>
      <c r="H146" s="514"/>
      <c r="I146" s="514"/>
      <c r="J146" s="514"/>
      <c r="K146" s="514"/>
      <c r="L146" s="514"/>
      <c r="M146" s="514"/>
      <c r="N146" s="514"/>
      <c r="O146" s="514"/>
      <c r="P146" s="514"/>
      <c r="Q146" s="514"/>
      <c r="R146" s="514"/>
      <c r="S146" s="514"/>
      <c r="T146" s="514"/>
      <c r="U146" s="514"/>
    </row>
    <row r="147" spans="1:21" ht="12.75">
      <c r="A147" s="403"/>
      <c r="B147" s="403"/>
      <c r="C147" s="514"/>
      <c r="D147" s="514"/>
      <c r="E147" s="514"/>
      <c r="F147" s="514"/>
      <c r="G147" s="514"/>
      <c r="H147" s="514"/>
      <c r="I147" s="514"/>
      <c r="J147" s="514"/>
      <c r="K147" s="514"/>
      <c r="L147" s="514"/>
      <c r="M147" s="514"/>
      <c r="N147" s="514"/>
      <c r="O147" s="514"/>
      <c r="P147" s="514"/>
      <c r="Q147" s="514"/>
      <c r="R147" s="514"/>
      <c r="S147" s="514"/>
      <c r="T147" s="514"/>
      <c r="U147" s="514"/>
    </row>
    <row r="148" spans="1:21" ht="12.75">
      <c r="A148" s="403"/>
      <c r="B148" s="403"/>
      <c r="C148" s="514"/>
      <c r="D148" s="514"/>
      <c r="E148" s="514"/>
      <c r="F148" s="514"/>
      <c r="G148" s="514"/>
      <c r="H148" s="514"/>
      <c r="I148" s="514"/>
      <c r="J148" s="514"/>
      <c r="K148" s="514"/>
      <c r="L148" s="514"/>
      <c r="M148" s="514"/>
      <c r="N148" s="514"/>
      <c r="O148" s="514"/>
      <c r="P148" s="514"/>
      <c r="Q148" s="514"/>
      <c r="R148" s="514"/>
      <c r="S148" s="514"/>
      <c r="T148" s="514"/>
      <c r="U148" s="514"/>
    </row>
    <row r="149" spans="1:21" ht="12.75">
      <c r="A149" s="403"/>
      <c r="B149" s="403"/>
      <c r="C149" s="514"/>
      <c r="D149" s="514"/>
      <c r="E149" s="514"/>
      <c r="F149" s="514"/>
      <c r="G149" s="514"/>
      <c r="H149" s="514"/>
      <c r="I149" s="514"/>
      <c r="J149" s="514"/>
      <c r="K149" s="514"/>
      <c r="L149" s="514"/>
      <c r="M149" s="514"/>
      <c r="N149" s="514"/>
      <c r="O149" s="514"/>
      <c r="P149" s="514"/>
      <c r="Q149" s="514"/>
      <c r="R149" s="514"/>
      <c r="S149" s="514"/>
      <c r="T149" s="514"/>
      <c r="U149" s="514"/>
    </row>
    <row r="150" spans="1:21" ht="12.75">
      <c r="A150" s="403"/>
      <c r="B150" s="403"/>
      <c r="C150" s="514"/>
      <c r="D150" s="514"/>
      <c r="E150" s="514"/>
      <c r="F150" s="514"/>
      <c r="G150" s="514"/>
      <c r="H150" s="514"/>
      <c r="I150" s="514"/>
      <c r="J150" s="514"/>
      <c r="K150" s="514"/>
      <c r="L150" s="514"/>
      <c r="M150" s="514"/>
      <c r="N150" s="514"/>
      <c r="O150" s="514"/>
      <c r="P150" s="514"/>
      <c r="Q150" s="514"/>
      <c r="R150" s="514"/>
      <c r="S150" s="514"/>
      <c r="T150" s="514"/>
      <c r="U150" s="514"/>
    </row>
    <row r="151" spans="1:21" ht="12.75">
      <c r="A151" s="403"/>
      <c r="B151" s="403"/>
      <c r="C151" s="514"/>
      <c r="D151" s="514"/>
      <c r="E151" s="514"/>
      <c r="F151" s="514"/>
      <c r="G151" s="514"/>
      <c r="H151" s="514"/>
      <c r="I151" s="514"/>
      <c r="J151" s="514"/>
      <c r="K151" s="514"/>
      <c r="L151" s="514"/>
      <c r="M151" s="514"/>
      <c r="N151" s="514"/>
      <c r="O151" s="514"/>
      <c r="P151" s="514"/>
      <c r="Q151" s="514"/>
      <c r="R151" s="514"/>
      <c r="S151" s="514"/>
      <c r="T151" s="514"/>
      <c r="U151" s="514"/>
    </row>
    <row r="152" spans="1:21" ht="12.75">
      <c r="A152" s="403"/>
      <c r="B152" s="403"/>
      <c r="C152" s="514"/>
      <c r="D152" s="514"/>
      <c r="E152" s="514"/>
      <c r="F152" s="514"/>
      <c r="G152" s="514"/>
      <c r="H152" s="514"/>
      <c r="I152" s="514"/>
      <c r="J152" s="514"/>
      <c r="K152" s="514"/>
      <c r="L152" s="514"/>
      <c r="M152" s="514"/>
      <c r="N152" s="514"/>
      <c r="O152" s="514"/>
      <c r="P152" s="514"/>
      <c r="Q152" s="514"/>
      <c r="R152" s="514"/>
      <c r="S152" s="514"/>
      <c r="T152" s="514"/>
      <c r="U152" s="514"/>
    </row>
    <row r="153" spans="1:21" ht="12.75">
      <c r="A153" s="403"/>
      <c r="B153" s="403"/>
      <c r="C153" s="514"/>
      <c r="D153" s="514"/>
      <c r="E153" s="514"/>
      <c r="F153" s="514"/>
      <c r="G153" s="514"/>
      <c r="H153" s="514"/>
      <c r="I153" s="514"/>
      <c r="J153" s="514"/>
      <c r="K153" s="514"/>
      <c r="L153" s="514"/>
      <c r="M153" s="514"/>
      <c r="N153" s="514"/>
      <c r="O153" s="514"/>
      <c r="P153" s="514"/>
      <c r="Q153" s="514"/>
      <c r="R153" s="514"/>
      <c r="S153" s="514"/>
      <c r="T153" s="514"/>
      <c r="U153" s="514"/>
    </row>
    <row r="154" spans="1:21" ht="12.75">
      <c r="A154" s="403"/>
      <c r="B154" s="403"/>
      <c r="C154" s="514"/>
      <c r="D154" s="514"/>
      <c r="E154" s="514"/>
      <c r="F154" s="514"/>
      <c r="G154" s="514"/>
      <c r="H154" s="514"/>
      <c r="I154" s="514"/>
      <c r="J154" s="514"/>
      <c r="K154" s="514"/>
      <c r="L154" s="514"/>
      <c r="M154" s="514"/>
      <c r="N154" s="514"/>
      <c r="O154" s="514"/>
      <c r="P154" s="514"/>
      <c r="Q154" s="514"/>
      <c r="R154" s="514"/>
      <c r="S154" s="514"/>
      <c r="T154" s="514"/>
      <c r="U154" s="514"/>
    </row>
    <row r="155" spans="1:21" ht="12.75">
      <c r="A155" s="403"/>
      <c r="B155" s="403"/>
      <c r="C155" s="514"/>
      <c r="D155" s="514"/>
      <c r="E155" s="514"/>
      <c r="F155" s="514"/>
      <c r="G155" s="514"/>
      <c r="H155" s="514"/>
      <c r="I155" s="514"/>
      <c r="J155" s="514"/>
      <c r="K155" s="514"/>
      <c r="L155" s="514"/>
      <c r="M155" s="514"/>
      <c r="N155" s="514"/>
      <c r="O155" s="514"/>
      <c r="P155" s="514"/>
      <c r="Q155" s="514"/>
      <c r="R155" s="514"/>
      <c r="S155" s="514"/>
      <c r="T155" s="514"/>
      <c r="U155" s="514"/>
    </row>
    <row r="156" spans="1:21" ht="12.75">
      <c r="A156" s="403"/>
      <c r="B156" s="403"/>
      <c r="C156" s="514"/>
      <c r="D156" s="514"/>
      <c r="E156" s="514"/>
      <c r="F156" s="514"/>
      <c r="G156" s="514"/>
      <c r="H156" s="514"/>
      <c r="I156" s="514"/>
      <c r="J156" s="514"/>
      <c r="K156" s="514"/>
      <c r="L156" s="514"/>
      <c r="M156" s="514"/>
      <c r="N156" s="514"/>
      <c r="O156" s="514"/>
      <c r="P156" s="514"/>
      <c r="Q156" s="514"/>
      <c r="R156" s="514"/>
      <c r="S156" s="514"/>
      <c r="T156" s="514"/>
      <c r="U156" s="514"/>
    </row>
    <row r="157" spans="1:21" ht="12.75">
      <c r="A157" s="403"/>
      <c r="B157" s="403"/>
      <c r="C157" s="514"/>
      <c r="D157" s="514"/>
      <c r="E157" s="514"/>
      <c r="F157" s="514"/>
      <c r="G157" s="514"/>
      <c r="H157" s="514"/>
      <c r="I157" s="514"/>
      <c r="J157" s="514"/>
      <c r="K157" s="514"/>
      <c r="L157" s="514"/>
      <c r="M157" s="514"/>
      <c r="N157" s="514"/>
      <c r="O157" s="514"/>
      <c r="P157" s="514"/>
      <c r="Q157" s="514"/>
      <c r="R157" s="514"/>
      <c r="S157" s="514"/>
      <c r="T157" s="514"/>
      <c r="U157" s="514"/>
    </row>
    <row r="158" spans="3:29" s="403" customFormat="1" ht="12.75">
      <c r="C158" s="514"/>
      <c r="D158" s="514"/>
      <c r="E158" s="514"/>
      <c r="F158" s="514"/>
      <c r="G158" s="514"/>
      <c r="H158" s="514"/>
      <c r="I158" s="514"/>
      <c r="J158" s="514"/>
      <c r="K158" s="514"/>
      <c r="L158" s="514"/>
      <c r="M158" s="514"/>
      <c r="N158" s="514"/>
      <c r="O158" s="514"/>
      <c r="P158" s="514"/>
      <c r="Q158" s="514"/>
      <c r="R158" s="514"/>
      <c r="S158" s="514"/>
      <c r="T158" s="514"/>
      <c r="U158" s="514"/>
      <c r="V158" s="461"/>
      <c r="W158" s="461"/>
      <c r="X158" s="462"/>
      <c r="AA158" s="461"/>
      <c r="AB158" s="463"/>
      <c r="AC158" s="463"/>
    </row>
    <row r="159" spans="3:29" s="403" customFormat="1" ht="12.75">
      <c r="C159" s="514"/>
      <c r="D159" s="514"/>
      <c r="E159" s="514"/>
      <c r="F159" s="514"/>
      <c r="G159" s="514"/>
      <c r="H159" s="514"/>
      <c r="I159" s="514"/>
      <c r="J159" s="514"/>
      <c r="K159" s="514"/>
      <c r="L159" s="514"/>
      <c r="M159" s="514"/>
      <c r="N159" s="514"/>
      <c r="O159" s="514"/>
      <c r="P159" s="514"/>
      <c r="Q159" s="514"/>
      <c r="R159" s="514"/>
      <c r="S159" s="514"/>
      <c r="T159" s="514"/>
      <c r="U159" s="514"/>
      <c r="V159" s="461"/>
      <c r="W159" s="461"/>
      <c r="X159" s="462"/>
      <c r="AA159" s="461"/>
      <c r="AB159" s="463"/>
      <c r="AC159" s="463"/>
    </row>
    <row r="160" spans="3:29" s="403" customFormat="1" ht="12.75">
      <c r="C160" s="514"/>
      <c r="D160" s="514"/>
      <c r="E160" s="514"/>
      <c r="F160" s="514"/>
      <c r="G160" s="514"/>
      <c r="H160" s="514"/>
      <c r="I160" s="514"/>
      <c r="J160" s="514"/>
      <c r="K160" s="514"/>
      <c r="L160" s="514"/>
      <c r="M160" s="514"/>
      <c r="N160" s="514"/>
      <c r="O160" s="514"/>
      <c r="P160" s="514"/>
      <c r="Q160" s="514"/>
      <c r="R160" s="514"/>
      <c r="S160" s="514"/>
      <c r="T160" s="514"/>
      <c r="U160" s="514"/>
      <c r="V160" s="461"/>
      <c r="W160" s="461"/>
      <c r="X160" s="462"/>
      <c r="AA160" s="461"/>
      <c r="AB160" s="463"/>
      <c r="AC160" s="463"/>
    </row>
    <row r="161" spans="3:29" s="403" customFormat="1" ht="12.75">
      <c r="C161" s="514"/>
      <c r="D161" s="514"/>
      <c r="E161" s="514"/>
      <c r="F161" s="514"/>
      <c r="G161" s="514"/>
      <c r="H161" s="514"/>
      <c r="I161" s="514"/>
      <c r="J161" s="514"/>
      <c r="K161" s="514"/>
      <c r="L161" s="514"/>
      <c r="M161" s="514"/>
      <c r="N161" s="514"/>
      <c r="O161" s="514"/>
      <c r="P161" s="514"/>
      <c r="Q161" s="514"/>
      <c r="R161" s="514"/>
      <c r="S161" s="514"/>
      <c r="T161" s="514"/>
      <c r="U161" s="514"/>
      <c r="V161" s="461"/>
      <c r="W161" s="461"/>
      <c r="X161" s="462"/>
      <c r="AA161" s="461"/>
      <c r="AB161" s="463"/>
      <c r="AC161" s="463"/>
    </row>
    <row r="162" spans="3:29" s="403" customFormat="1" ht="12.75">
      <c r="C162" s="514"/>
      <c r="D162" s="514"/>
      <c r="E162" s="514"/>
      <c r="F162" s="514"/>
      <c r="G162" s="514"/>
      <c r="H162" s="514"/>
      <c r="I162" s="514"/>
      <c r="J162" s="514"/>
      <c r="K162" s="514"/>
      <c r="L162" s="514"/>
      <c r="M162" s="514"/>
      <c r="N162" s="514"/>
      <c r="O162" s="514"/>
      <c r="P162" s="514"/>
      <c r="Q162" s="514"/>
      <c r="R162" s="514"/>
      <c r="S162" s="514"/>
      <c r="T162" s="514"/>
      <c r="U162" s="514"/>
      <c r="V162" s="461"/>
      <c r="W162" s="461"/>
      <c r="X162" s="462"/>
      <c r="AA162" s="461"/>
      <c r="AB162" s="463"/>
      <c r="AC162" s="463"/>
    </row>
    <row r="163" spans="3:29" s="403" customFormat="1" ht="12.75">
      <c r="C163" s="514"/>
      <c r="D163" s="514"/>
      <c r="E163" s="514"/>
      <c r="F163" s="514"/>
      <c r="G163" s="514"/>
      <c r="H163" s="514"/>
      <c r="I163" s="514"/>
      <c r="J163" s="514"/>
      <c r="K163" s="514"/>
      <c r="L163" s="514"/>
      <c r="M163" s="514"/>
      <c r="N163" s="514"/>
      <c r="O163" s="514"/>
      <c r="P163" s="514"/>
      <c r="Q163" s="514"/>
      <c r="R163" s="514"/>
      <c r="S163" s="514"/>
      <c r="T163" s="514"/>
      <c r="U163" s="514"/>
      <c r="V163" s="461"/>
      <c r="W163" s="461"/>
      <c r="X163" s="462"/>
      <c r="AA163" s="461"/>
      <c r="AB163" s="463"/>
      <c r="AC163" s="463"/>
    </row>
    <row r="164" spans="3:29" s="403" customFormat="1" ht="12.75">
      <c r="C164" s="514"/>
      <c r="D164" s="514"/>
      <c r="E164" s="514"/>
      <c r="F164" s="514"/>
      <c r="G164" s="514"/>
      <c r="H164" s="514"/>
      <c r="I164" s="514"/>
      <c r="J164" s="514"/>
      <c r="K164" s="514"/>
      <c r="L164" s="514"/>
      <c r="M164" s="514"/>
      <c r="N164" s="514"/>
      <c r="O164" s="514"/>
      <c r="P164" s="514"/>
      <c r="Q164" s="514"/>
      <c r="R164" s="514"/>
      <c r="S164" s="514"/>
      <c r="T164" s="514"/>
      <c r="U164" s="514"/>
      <c r="V164" s="461"/>
      <c r="W164" s="461"/>
      <c r="X164" s="462"/>
      <c r="AA164" s="461"/>
      <c r="AB164" s="463"/>
      <c r="AC164" s="463"/>
    </row>
    <row r="165" spans="3:29" s="403" customFormat="1" ht="12.75">
      <c r="C165" s="514"/>
      <c r="D165" s="514"/>
      <c r="E165" s="514"/>
      <c r="F165" s="514"/>
      <c r="G165" s="514"/>
      <c r="H165" s="514"/>
      <c r="I165" s="514"/>
      <c r="J165" s="514"/>
      <c r="K165" s="514"/>
      <c r="L165" s="514"/>
      <c r="M165" s="514"/>
      <c r="N165" s="514"/>
      <c r="O165" s="514"/>
      <c r="P165" s="514"/>
      <c r="Q165" s="514"/>
      <c r="R165" s="514"/>
      <c r="S165" s="514"/>
      <c r="T165" s="514"/>
      <c r="U165" s="514"/>
      <c r="V165" s="461"/>
      <c r="W165" s="461"/>
      <c r="X165" s="462"/>
      <c r="AA165" s="461"/>
      <c r="AB165" s="463"/>
      <c r="AC165" s="463"/>
    </row>
    <row r="166" spans="3:29" s="403" customFormat="1" ht="12.75">
      <c r="C166" s="514"/>
      <c r="D166" s="514"/>
      <c r="E166" s="514"/>
      <c r="F166" s="514"/>
      <c r="G166" s="514"/>
      <c r="H166" s="514"/>
      <c r="I166" s="514"/>
      <c r="J166" s="514"/>
      <c r="K166" s="514"/>
      <c r="L166" s="514"/>
      <c r="M166" s="514"/>
      <c r="N166" s="514"/>
      <c r="O166" s="514"/>
      <c r="P166" s="514"/>
      <c r="Q166" s="514"/>
      <c r="R166" s="514"/>
      <c r="S166" s="514"/>
      <c r="T166" s="514"/>
      <c r="U166" s="514"/>
      <c r="V166" s="461"/>
      <c r="W166" s="461"/>
      <c r="X166" s="462"/>
      <c r="AA166" s="461"/>
      <c r="AB166" s="463"/>
      <c r="AC166" s="463"/>
    </row>
    <row r="167" spans="3:29" s="403" customFormat="1" ht="12.75">
      <c r="C167" s="514"/>
      <c r="D167" s="514"/>
      <c r="E167" s="514"/>
      <c r="F167" s="514"/>
      <c r="G167" s="514"/>
      <c r="H167" s="514"/>
      <c r="I167" s="514"/>
      <c r="J167" s="514"/>
      <c r="K167" s="514"/>
      <c r="L167" s="514"/>
      <c r="M167" s="514"/>
      <c r="N167" s="514"/>
      <c r="O167" s="514"/>
      <c r="P167" s="514"/>
      <c r="Q167" s="514"/>
      <c r="R167" s="514"/>
      <c r="S167" s="514"/>
      <c r="T167" s="514"/>
      <c r="U167" s="514"/>
      <c r="V167" s="461"/>
      <c r="W167" s="461"/>
      <c r="X167" s="462"/>
      <c r="AA167" s="461"/>
      <c r="AB167" s="463"/>
      <c r="AC167" s="463"/>
    </row>
    <row r="168" spans="3:29" s="403" customFormat="1" ht="12.75">
      <c r="C168" s="514"/>
      <c r="D168" s="514"/>
      <c r="E168" s="514"/>
      <c r="F168" s="514"/>
      <c r="G168" s="514"/>
      <c r="H168" s="514"/>
      <c r="I168" s="514"/>
      <c r="J168" s="514"/>
      <c r="K168" s="514"/>
      <c r="L168" s="514"/>
      <c r="M168" s="514"/>
      <c r="N168" s="514"/>
      <c r="O168" s="514"/>
      <c r="P168" s="514"/>
      <c r="Q168" s="514"/>
      <c r="R168" s="514"/>
      <c r="S168" s="514"/>
      <c r="T168" s="514"/>
      <c r="U168" s="514"/>
      <c r="V168" s="461"/>
      <c r="W168" s="461"/>
      <c r="X168" s="462"/>
      <c r="AA168" s="461"/>
      <c r="AB168" s="463"/>
      <c r="AC168" s="463"/>
    </row>
    <row r="169" spans="3:29" s="403" customFormat="1" ht="12.75">
      <c r="C169" s="514"/>
      <c r="D169" s="514"/>
      <c r="E169" s="514"/>
      <c r="F169" s="514"/>
      <c r="G169" s="514"/>
      <c r="H169" s="514"/>
      <c r="I169" s="514"/>
      <c r="J169" s="514"/>
      <c r="K169" s="514"/>
      <c r="L169" s="514"/>
      <c r="M169" s="514"/>
      <c r="N169" s="514"/>
      <c r="O169" s="514"/>
      <c r="P169" s="514"/>
      <c r="Q169" s="514"/>
      <c r="R169" s="514"/>
      <c r="S169" s="514"/>
      <c r="T169" s="514"/>
      <c r="U169" s="514"/>
      <c r="V169" s="461"/>
      <c r="W169" s="461"/>
      <c r="X169" s="462"/>
      <c r="AA169" s="461"/>
      <c r="AB169" s="463"/>
      <c r="AC169" s="463"/>
    </row>
    <row r="170" spans="3:29" s="403" customFormat="1" ht="12.75">
      <c r="C170" s="514"/>
      <c r="D170" s="514"/>
      <c r="E170" s="514"/>
      <c r="F170" s="514"/>
      <c r="G170" s="514"/>
      <c r="H170" s="514"/>
      <c r="I170" s="514"/>
      <c r="J170" s="514"/>
      <c r="K170" s="514"/>
      <c r="L170" s="514"/>
      <c r="M170" s="514"/>
      <c r="N170" s="514"/>
      <c r="O170" s="514"/>
      <c r="P170" s="514"/>
      <c r="Q170" s="514"/>
      <c r="R170" s="514"/>
      <c r="S170" s="514"/>
      <c r="T170" s="514"/>
      <c r="U170" s="514"/>
      <c r="V170" s="461"/>
      <c r="W170" s="461"/>
      <c r="X170" s="462"/>
      <c r="AA170" s="461"/>
      <c r="AB170" s="463"/>
      <c r="AC170" s="463"/>
    </row>
    <row r="171" spans="3:29" s="403" customFormat="1" ht="12.75">
      <c r="C171" s="514"/>
      <c r="D171" s="514"/>
      <c r="E171" s="514"/>
      <c r="F171" s="514"/>
      <c r="G171" s="514"/>
      <c r="H171" s="514"/>
      <c r="I171" s="514"/>
      <c r="J171" s="514"/>
      <c r="K171" s="514"/>
      <c r="L171" s="514"/>
      <c r="M171" s="514"/>
      <c r="N171" s="514"/>
      <c r="O171" s="514"/>
      <c r="P171" s="514"/>
      <c r="Q171" s="514"/>
      <c r="R171" s="514"/>
      <c r="S171" s="514"/>
      <c r="T171" s="514"/>
      <c r="U171" s="514"/>
      <c r="V171" s="461"/>
      <c r="W171" s="461"/>
      <c r="X171" s="462"/>
      <c r="AA171" s="461"/>
      <c r="AB171" s="463"/>
      <c r="AC171" s="463"/>
    </row>
    <row r="172" spans="3:29" s="403" customFormat="1" ht="12.75">
      <c r="C172" s="514"/>
      <c r="D172" s="514"/>
      <c r="E172" s="514"/>
      <c r="F172" s="514"/>
      <c r="G172" s="514"/>
      <c r="H172" s="514"/>
      <c r="I172" s="514"/>
      <c r="J172" s="514"/>
      <c r="K172" s="514"/>
      <c r="L172" s="514"/>
      <c r="M172" s="514"/>
      <c r="N172" s="514"/>
      <c r="O172" s="514"/>
      <c r="P172" s="514"/>
      <c r="Q172" s="514"/>
      <c r="R172" s="514"/>
      <c r="S172" s="514"/>
      <c r="T172" s="514"/>
      <c r="U172" s="514"/>
      <c r="V172" s="461"/>
      <c r="W172" s="461"/>
      <c r="X172" s="462"/>
      <c r="AA172" s="461"/>
      <c r="AB172" s="463"/>
      <c r="AC172" s="463"/>
    </row>
    <row r="173" spans="3:29" s="403" customFormat="1" ht="12.75">
      <c r="C173" s="514"/>
      <c r="D173" s="514"/>
      <c r="E173" s="514"/>
      <c r="F173" s="514"/>
      <c r="G173" s="514"/>
      <c r="H173" s="514"/>
      <c r="I173" s="514"/>
      <c r="J173" s="514"/>
      <c r="K173" s="514"/>
      <c r="L173" s="514"/>
      <c r="M173" s="514"/>
      <c r="N173" s="514"/>
      <c r="O173" s="514"/>
      <c r="P173" s="514"/>
      <c r="Q173" s="514"/>
      <c r="R173" s="514"/>
      <c r="S173" s="514"/>
      <c r="T173" s="514"/>
      <c r="U173" s="514"/>
      <c r="V173" s="461"/>
      <c r="W173" s="461"/>
      <c r="X173" s="462"/>
      <c r="AA173" s="461"/>
      <c r="AB173" s="463"/>
      <c r="AC173" s="463"/>
    </row>
    <row r="174" spans="3:29" s="403" customFormat="1" ht="12.75">
      <c r="C174" s="514"/>
      <c r="D174" s="514"/>
      <c r="E174" s="514"/>
      <c r="F174" s="514"/>
      <c r="G174" s="514"/>
      <c r="H174" s="514"/>
      <c r="I174" s="514"/>
      <c r="J174" s="514"/>
      <c r="K174" s="514"/>
      <c r="L174" s="514"/>
      <c r="M174" s="514"/>
      <c r="N174" s="514"/>
      <c r="O174" s="514"/>
      <c r="P174" s="514"/>
      <c r="Q174" s="514"/>
      <c r="R174" s="514"/>
      <c r="S174" s="514"/>
      <c r="T174" s="514"/>
      <c r="U174" s="514"/>
      <c r="V174" s="461"/>
      <c r="W174" s="461"/>
      <c r="X174" s="462"/>
      <c r="AA174" s="461"/>
      <c r="AB174" s="463"/>
      <c r="AC174" s="463"/>
    </row>
    <row r="175" spans="3:29" s="403" customFormat="1" ht="12.75">
      <c r="C175" s="514"/>
      <c r="D175" s="514"/>
      <c r="E175" s="514"/>
      <c r="F175" s="514"/>
      <c r="G175" s="514"/>
      <c r="H175" s="514"/>
      <c r="I175" s="514"/>
      <c r="J175" s="514"/>
      <c r="K175" s="514"/>
      <c r="L175" s="514"/>
      <c r="M175" s="514"/>
      <c r="N175" s="514"/>
      <c r="O175" s="514"/>
      <c r="P175" s="514"/>
      <c r="Q175" s="514"/>
      <c r="R175" s="514"/>
      <c r="S175" s="514"/>
      <c r="T175" s="514"/>
      <c r="U175" s="514"/>
      <c r="V175" s="461"/>
      <c r="W175" s="461"/>
      <c r="X175" s="462"/>
      <c r="AA175" s="461"/>
      <c r="AB175" s="463"/>
      <c r="AC175" s="463"/>
    </row>
    <row r="176" spans="3:29" s="403" customFormat="1" ht="12.75">
      <c r="C176" s="514"/>
      <c r="D176" s="514"/>
      <c r="E176" s="514"/>
      <c r="F176" s="514"/>
      <c r="G176" s="514"/>
      <c r="H176" s="514"/>
      <c r="I176" s="514"/>
      <c r="J176" s="514"/>
      <c r="K176" s="514"/>
      <c r="L176" s="514"/>
      <c r="M176" s="514"/>
      <c r="N176" s="514"/>
      <c r="O176" s="514"/>
      <c r="P176" s="514"/>
      <c r="Q176" s="514"/>
      <c r="R176" s="514"/>
      <c r="S176" s="514"/>
      <c r="T176" s="514"/>
      <c r="U176" s="514"/>
      <c r="V176" s="461"/>
      <c r="W176" s="461"/>
      <c r="X176" s="462"/>
      <c r="AA176" s="461"/>
      <c r="AB176" s="463"/>
      <c r="AC176" s="463"/>
    </row>
    <row r="177" spans="3:29" s="403" customFormat="1" ht="12.75">
      <c r="C177" s="514"/>
      <c r="D177" s="514"/>
      <c r="E177" s="514"/>
      <c r="F177" s="514"/>
      <c r="G177" s="514"/>
      <c r="H177" s="514"/>
      <c r="I177" s="514"/>
      <c r="J177" s="514"/>
      <c r="K177" s="514"/>
      <c r="L177" s="514"/>
      <c r="M177" s="514"/>
      <c r="N177" s="514"/>
      <c r="O177" s="514"/>
      <c r="P177" s="514"/>
      <c r="Q177" s="514"/>
      <c r="R177" s="514"/>
      <c r="S177" s="514"/>
      <c r="T177" s="514"/>
      <c r="U177" s="514"/>
      <c r="V177" s="461"/>
      <c r="W177" s="461"/>
      <c r="X177" s="462"/>
      <c r="AA177" s="461"/>
      <c r="AB177" s="463"/>
      <c r="AC177" s="463"/>
    </row>
    <row r="178" spans="3:29" s="403" customFormat="1" ht="12.75">
      <c r="C178" s="514"/>
      <c r="D178" s="514"/>
      <c r="E178" s="514"/>
      <c r="F178" s="514"/>
      <c r="G178" s="514"/>
      <c r="H178" s="514"/>
      <c r="I178" s="514"/>
      <c r="J178" s="514"/>
      <c r="K178" s="514"/>
      <c r="L178" s="514"/>
      <c r="M178" s="514"/>
      <c r="N178" s="514"/>
      <c r="O178" s="514"/>
      <c r="P178" s="514"/>
      <c r="Q178" s="514"/>
      <c r="R178" s="514"/>
      <c r="S178" s="514"/>
      <c r="T178" s="514"/>
      <c r="U178" s="514"/>
      <c r="V178" s="461"/>
      <c r="W178" s="461"/>
      <c r="X178" s="462"/>
      <c r="AA178" s="461"/>
      <c r="AB178" s="463"/>
      <c r="AC178" s="463"/>
    </row>
    <row r="179" spans="3:29" s="403" customFormat="1" ht="12.75">
      <c r="C179" s="514"/>
      <c r="D179" s="514"/>
      <c r="E179" s="514"/>
      <c r="F179" s="514"/>
      <c r="G179" s="514"/>
      <c r="H179" s="514"/>
      <c r="I179" s="514"/>
      <c r="J179" s="514"/>
      <c r="K179" s="514"/>
      <c r="L179" s="514"/>
      <c r="M179" s="514"/>
      <c r="N179" s="514"/>
      <c r="O179" s="514"/>
      <c r="P179" s="514"/>
      <c r="Q179" s="514"/>
      <c r="R179" s="514"/>
      <c r="S179" s="514"/>
      <c r="T179" s="514"/>
      <c r="U179" s="514"/>
      <c r="V179" s="461"/>
      <c r="W179" s="461"/>
      <c r="X179" s="462"/>
      <c r="AA179" s="461"/>
      <c r="AB179" s="463"/>
      <c r="AC179" s="463"/>
    </row>
    <row r="180" spans="3:29" s="403" customFormat="1" ht="12.75">
      <c r="C180" s="514"/>
      <c r="D180" s="514"/>
      <c r="E180" s="514"/>
      <c r="F180" s="514"/>
      <c r="G180" s="514"/>
      <c r="H180" s="514"/>
      <c r="I180" s="514"/>
      <c r="J180" s="514"/>
      <c r="K180" s="514"/>
      <c r="L180" s="514"/>
      <c r="M180" s="514"/>
      <c r="N180" s="514"/>
      <c r="O180" s="514"/>
      <c r="P180" s="514"/>
      <c r="Q180" s="514"/>
      <c r="R180" s="514"/>
      <c r="S180" s="514"/>
      <c r="T180" s="514"/>
      <c r="U180" s="514"/>
      <c r="V180" s="461"/>
      <c r="W180" s="461"/>
      <c r="X180" s="462"/>
      <c r="AA180" s="461"/>
      <c r="AB180" s="463"/>
      <c r="AC180" s="463"/>
    </row>
    <row r="181" spans="3:29" s="403" customFormat="1" ht="12.75">
      <c r="C181" s="514"/>
      <c r="D181" s="514"/>
      <c r="E181" s="514"/>
      <c r="F181" s="514"/>
      <c r="G181" s="514"/>
      <c r="H181" s="514"/>
      <c r="I181" s="514"/>
      <c r="J181" s="514"/>
      <c r="K181" s="514"/>
      <c r="L181" s="514"/>
      <c r="M181" s="514"/>
      <c r="N181" s="514"/>
      <c r="O181" s="514"/>
      <c r="P181" s="514"/>
      <c r="Q181" s="514"/>
      <c r="R181" s="514"/>
      <c r="S181" s="514"/>
      <c r="T181" s="514"/>
      <c r="U181" s="514"/>
      <c r="V181" s="461"/>
      <c r="W181" s="461"/>
      <c r="X181" s="462"/>
      <c r="AA181" s="461"/>
      <c r="AB181" s="463"/>
      <c r="AC181" s="463"/>
    </row>
    <row r="182" spans="3:29" s="403" customFormat="1" ht="12.75">
      <c r="C182" s="514"/>
      <c r="D182" s="514"/>
      <c r="E182" s="514"/>
      <c r="F182" s="514"/>
      <c r="G182" s="514"/>
      <c r="H182" s="514"/>
      <c r="I182" s="514"/>
      <c r="J182" s="514"/>
      <c r="K182" s="514"/>
      <c r="L182" s="514"/>
      <c r="M182" s="514"/>
      <c r="N182" s="514"/>
      <c r="O182" s="514"/>
      <c r="P182" s="514"/>
      <c r="Q182" s="514"/>
      <c r="R182" s="514"/>
      <c r="S182" s="514"/>
      <c r="T182" s="514"/>
      <c r="U182" s="514"/>
      <c r="V182" s="461"/>
      <c r="W182" s="461"/>
      <c r="X182" s="462"/>
      <c r="AA182" s="461"/>
      <c r="AB182" s="463"/>
      <c r="AC182" s="463"/>
    </row>
    <row r="183" spans="3:29" s="403" customFormat="1" ht="12.75">
      <c r="C183" s="514"/>
      <c r="D183" s="514"/>
      <c r="E183" s="514"/>
      <c r="F183" s="514"/>
      <c r="G183" s="514"/>
      <c r="H183" s="514"/>
      <c r="I183" s="514"/>
      <c r="J183" s="514"/>
      <c r="K183" s="514"/>
      <c r="L183" s="514"/>
      <c r="M183" s="514"/>
      <c r="N183" s="514"/>
      <c r="O183" s="514"/>
      <c r="P183" s="514"/>
      <c r="Q183" s="514"/>
      <c r="R183" s="514"/>
      <c r="S183" s="514"/>
      <c r="T183" s="514"/>
      <c r="U183" s="514"/>
      <c r="V183" s="461"/>
      <c r="W183" s="461"/>
      <c r="X183" s="462"/>
      <c r="AA183" s="461"/>
      <c r="AB183" s="463"/>
      <c r="AC183" s="463"/>
    </row>
    <row r="184" spans="3:29" s="403" customFormat="1" ht="12.75">
      <c r="C184" s="514"/>
      <c r="D184" s="514"/>
      <c r="E184" s="514"/>
      <c r="F184" s="514"/>
      <c r="G184" s="514"/>
      <c r="H184" s="514"/>
      <c r="I184" s="514"/>
      <c r="J184" s="514"/>
      <c r="K184" s="514"/>
      <c r="L184" s="514"/>
      <c r="M184" s="514"/>
      <c r="N184" s="514"/>
      <c r="O184" s="514"/>
      <c r="P184" s="514"/>
      <c r="Q184" s="514"/>
      <c r="R184" s="514"/>
      <c r="S184" s="514"/>
      <c r="T184" s="514"/>
      <c r="U184" s="514"/>
      <c r="V184" s="461"/>
      <c r="W184" s="461"/>
      <c r="X184" s="462"/>
      <c r="AA184" s="461"/>
      <c r="AB184" s="463"/>
      <c r="AC184" s="463"/>
    </row>
    <row r="185" spans="3:29" s="403" customFormat="1" ht="12.75">
      <c r="C185" s="514"/>
      <c r="D185" s="514"/>
      <c r="E185" s="514"/>
      <c r="F185" s="514"/>
      <c r="G185" s="514"/>
      <c r="H185" s="514"/>
      <c r="I185" s="514"/>
      <c r="J185" s="514"/>
      <c r="K185" s="514"/>
      <c r="L185" s="514"/>
      <c r="M185" s="514"/>
      <c r="N185" s="514"/>
      <c r="O185" s="514"/>
      <c r="P185" s="514"/>
      <c r="Q185" s="514"/>
      <c r="R185" s="514"/>
      <c r="S185" s="514"/>
      <c r="T185" s="514"/>
      <c r="U185" s="514"/>
      <c r="V185" s="461"/>
      <c r="W185" s="461"/>
      <c r="X185" s="462"/>
      <c r="AA185" s="461"/>
      <c r="AB185" s="463"/>
      <c r="AC185" s="463"/>
    </row>
    <row r="186" spans="3:29" s="403" customFormat="1" ht="12.75">
      <c r="C186" s="514"/>
      <c r="D186" s="514"/>
      <c r="E186" s="514"/>
      <c r="F186" s="514"/>
      <c r="G186" s="514"/>
      <c r="H186" s="514"/>
      <c r="I186" s="514"/>
      <c r="J186" s="514"/>
      <c r="K186" s="514"/>
      <c r="L186" s="514"/>
      <c r="M186" s="514"/>
      <c r="N186" s="514"/>
      <c r="O186" s="514"/>
      <c r="P186" s="514"/>
      <c r="Q186" s="514"/>
      <c r="R186" s="514"/>
      <c r="S186" s="514"/>
      <c r="T186" s="514"/>
      <c r="U186" s="514"/>
      <c r="V186" s="461"/>
      <c r="W186" s="461"/>
      <c r="X186" s="462"/>
      <c r="AA186" s="461"/>
      <c r="AB186" s="463"/>
      <c r="AC186" s="463"/>
    </row>
    <row r="187" spans="3:29" s="403" customFormat="1" ht="12.75">
      <c r="C187" s="514"/>
      <c r="D187" s="514"/>
      <c r="E187" s="514"/>
      <c r="F187" s="514"/>
      <c r="G187" s="514"/>
      <c r="H187" s="514"/>
      <c r="I187" s="514"/>
      <c r="J187" s="514"/>
      <c r="K187" s="514"/>
      <c r="L187" s="514"/>
      <c r="M187" s="514"/>
      <c r="N187" s="514"/>
      <c r="O187" s="514"/>
      <c r="P187" s="514"/>
      <c r="Q187" s="514"/>
      <c r="R187" s="514"/>
      <c r="S187" s="514"/>
      <c r="T187" s="514"/>
      <c r="U187" s="514"/>
      <c r="V187" s="461"/>
      <c r="W187" s="461"/>
      <c r="X187" s="462"/>
      <c r="AA187" s="461"/>
      <c r="AB187" s="463"/>
      <c r="AC187" s="463"/>
    </row>
    <row r="188" spans="3:29" s="403" customFormat="1" ht="12.75">
      <c r="C188" s="514"/>
      <c r="D188" s="514"/>
      <c r="E188" s="514"/>
      <c r="F188" s="514"/>
      <c r="G188" s="514"/>
      <c r="H188" s="514"/>
      <c r="I188" s="514"/>
      <c r="J188" s="514"/>
      <c r="K188" s="514"/>
      <c r="L188" s="514"/>
      <c r="M188" s="514"/>
      <c r="N188" s="514"/>
      <c r="O188" s="514"/>
      <c r="P188" s="514"/>
      <c r="Q188" s="514"/>
      <c r="R188" s="514"/>
      <c r="S188" s="514"/>
      <c r="T188" s="514"/>
      <c r="U188" s="514"/>
      <c r="V188" s="461"/>
      <c r="W188" s="461"/>
      <c r="X188" s="462"/>
      <c r="AA188" s="461"/>
      <c r="AB188" s="463"/>
      <c r="AC188" s="463"/>
    </row>
  </sheetData>
  <sheetProtection formatCells="0" formatColumns="0" formatRows="0" insertRows="0" deleteRows="0"/>
  <mergeCells count="41">
    <mergeCell ref="I3:S3"/>
    <mergeCell ref="C3:C7"/>
    <mergeCell ref="G3:G7"/>
    <mergeCell ref="N69:U69"/>
    <mergeCell ref="T3:T7"/>
    <mergeCell ref="D3:E3"/>
    <mergeCell ref="F3:F7"/>
    <mergeCell ref="P1:U1"/>
    <mergeCell ref="E1:O1"/>
    <mergeCell ref="A1:D1"/>
    <mergeCell ref="A8:B8"/>
    <mergeCell ref="U3:U7"/>
    <mergeCell ref="K5:M6"/>
    <mergeCell ref="P2:U2"/>
    <mergeCell ref="H3:H7"/>
    <mergeCell ref="D4:D7"/>
    <mergeCell ref="E4:E7"/>
    <mergeCell ref="N76:U76"/>
    <mergeCell ref="J4:P4"/>
    <mergeCell ref="A69:E69"/>
    <mergeCell ref="V7:V8"/>
    <mergeCell ref="X7:Y7"/>
    <mergeCell ref="A9:B9"/>
    <mergeCell ref="A68:U68"/>
    <mergeCell ref="A70:E70"/>
    <mergeCell ref="N70:U70"/>
    <mergeCell ref="S4:S7"/>
    <mergeCell ref="J5:J7"/>
    <mergeCell ref="W7:W8"/>
    <mergeCell ref="O5:O7"/>
    <mergeCell ref="P5:P7"/>
    <mergeCell ref="A79:E79"/>
    <mergeCell ref="I4:I7"/>
    <mergeCell ref="Q4:Q7"/>
    <mergeCell ref="R4:R7"/>
    <mergeCell ref="B3:B7"/>
    <mergeCell ref="A3:A7"/>
    <mergeCell ref="N5:N7"/>
    <mergeCell ref="B74:E74"/>
    <mergeCell ref="P74:S74"/>
    <mergeCell ref="A76:E76"/>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1" customWidth="1"/>
    <col min="2" max="2" width="15.875" style="61" customWidth="1"/>
    <col min="3" max="3" width="6.875" style="61" customWidth="1"/>
    <col min="4" max="4" width="5.50390625" style="61" customWidth="1"/>
    <col min="5" max="5" width="9.375" style="61" customWidth="1"/>
    <col min="6" max="6" width="5.00390625" style="61" customWidth="1"/>
    <col min="7" max="7" width="4.50390625" style="61" customWidth="1"/>
    <col min="8" max="8" width="5.875" style="61" customWidth="1"/>
    <col min="9" max="9" width="5.375" style="61" customWidth="1"/>
    <col min="10" max="10" width="6.375" style="61" customWidth="1"/>
    <col min="11" max="11" width="6.50390625" style="61" customWidth="1"/>
    <col min="12" max="13" width="6.25390625" style="80" customWidth="1"/>
    <col min="14" max="14" width="7.125" style="80" customWidth="1"/>
    <col min="15" max="16" width="5.375" style="80" customWidth="1"/>
    <col min="17" max="17" width="5.875" style="80" customWidth="1"/>
    <col min="18" max="18" width="7.125" style="80" customWidth="1"/>
    <col min="19" max="19" width="5.875" style="80" customWidth="1"/>
    <col min="20" max="20" width="5.625" style="80" customWidth="1"/>
    <col min="21" max="21" width="5.875" style="80" customWidth="1"/>
    <col min="22" max="22" width="7.00390625" style="80" customWidth="1"/>
    <col min="23" max="16384" width="9.00390625" style="61" customWidth="1"/>
  </cols>
  <sheetData>
    <row r="1" spans="1:23" ht="66.75" customHeight="1">
      <c r="A1" s="890" t="s">
        <v>154</v>
      </c>
      <c r="B1" s="890"/>
      <c r="C1" s="890"/>
      <c r="D1" s="890"/>
      <c r="E1" s="890"/>
      <c r="F1" s="889" t="s">
        <v>125</v>
      </c>
      <c r="G1" s="889"/>
      <c r="H1" s="889"/>
      <c r="I1" s="889"/>
      <c r="J1" s="889"/>
      <c r="K1" s="889"/>
      <c r="L1" s="889"/>
      <c r="M1" s="889"/>
      <c r="N1" s="889"/>
      <c r="O1" s="889"/>
      <c r="P1" s="889"/>
      <c r="Q1" s="885" t="s">
        <v>150</v>
      </c>
      <c r="R1" s="885"/>
      <c r="S1" s="885"/>
      <c r="T1" s="885"/>
      <c r="U1" s="885"/>
      <c r="V1" s="885"/>
      <c r="W1" s="81"/>
    </row>
    <row r="2" spans="1:22" s="70" customFormat="1" ht="18.75" customHeight="1">
      <c r="A2" s="64"/>
      <c r="B2" s="65"/>
      <c r="C2" s="65"/>
      <c r="D2" s="65"/>
      <c r="E2" s="61"/>
      <c r="F2" s="61"/>
      <c r="G2" s="61"/>
      <c r="H2" s="61"/>
      <c r="I2" s="61"/>
      <c r="J2" s="61"/>
      <c r="K2" s="66"/>
      <c r="L2" s="69"/>
      <c r="M2" s="68">
        <f>COUNTBLANK(E9:V22)</f>
        <v>252</v>
      </c>
      <c r="N2" s="82">
        <f>COUNTA(E11:V11)</f>
        <v>0</v>
      </c>
      <c r="O2" s="68">
        <f>M2+N2</f>
        <v>252</v>
      </c>
      <c r="P2" s="68"/>
      <c r="Q2" s="82"/>
      <c r="R2" s="928" t="s">
        <v>123</v>
      </c>
      <c r="S2" s="928"/>
      <c r="T2" s="928"/>
      <c r="U2" s="928"/>
      <c r="V2" s="928"/>
    </row>
    <row r="3" spans="1:22" s="71" customFormat="1" ht="15.75" customHeight="1">
      <c r="A3" s="882" t="s">
        <v>21</v>
      </c>
      <c r="B3" s="882"/>
      <c r="C3" s="872" t="s">
        <v>155</v>
      </c>
      <c r="D3" s="869" t="s">
        <v>134</v>
      </c>
      <c r="E3" s="887" t="s">
        <v>75</v>
      </c>
      <c r="F3" s="888"/>
      <c r="G3" s="923" t="s">
        <v>36</v>
      </c>
      <c r="H3" s="868" t="s">
        <v>82</v>
      </c>
      <c r="I3" s="926" t="s">
        <v>37</v>
      </c>
      <c r="J3" s="926"/>
      <c r="K3" s="926"/>
      <c r="L3" s="926"/>
      <c r="M3" s="926"/>
      <c r="N3" s="926"/>
      <c r="O3" s="926"/>
      <c r="P3" s="926"/>
      <c r="Q3" s="926"/>
      <c r="R3" s="926"/>
      <c r="S3" s="926"/>
      <c r="T3" s="926"/>
      <c r="U3" s="886" t="s">
        <v>103</v>
      </c>
      <c r="V3" s="869" t="s">
        <v>108</v>
      </c>
    </row>
    <row r="4" spans="1:22" s="70" customFormat="1" ht="15.75" customHeight="1">
      <c r="A4" s="882"/>
      <c r="B4" s="882"/>
      <c r="C4" s="873"/>
      <c r="D4" s="869"/>
      <c r="E4" s="878" t="s">
        <v>137</v>
      </c>
      <c r="F4" s="878" t="s">
        <v>62</v>
      </c>
      <c r="G4" s="924"/>
      <c r="H4" s="868"/>
      <c r="I4" s="868" t="s">
        <v>37</v>
      </c>
      <c r="J4" s="869" t="s">
        <v>38</v>
      </c>
      <c r="K4" s="869"/>
      <c r="L4" s="869"/>
      <c r="M4" s="869"/>
      <c r="N4" s="869"/>
      <c r="O4" s="869"/>
      <c r="P4" s="869"/>
      <c r="Q4" s="869"/>
      <c r="R4" s="870" t="s">
        <v>139</v>
      </c>
      <c r="S4" s="870" t="s">
        <v>148</v>
      </c>
      <c r="T4" s="870" t="s">
        <v>81</v>
      </c>
      <c r="U4" s="886"/>
      <c r="V4" s="869"/>
    </row>
    <row r="5" spans="1:22" s="70" customFormat="1" ht="15.75" customHeight="1">
      <c r="A5" s="882"/>
      <c r="B5" s="882"/>
      <c r="C5" s="873"/>
      <c r="D5" s="869"/>
      <c r="E5" s="879"/>
      <c r="F5" s="879"/>
      <c r="G5" s="924"/>
      <c r="H5" s="868"/>
      <c r="I5" s="868"/>
      <c r="J5" s="868" t="s">
        <v>61</v>
      </c>
      <c r="K5" s="869" t="s">
        <v>75</v>
      </c>
      <c r="L5" s="869"/>
      <c r="M5" s="869"/>
      <c r="N5" s="869"/>
      <c r="O5" s="869"/>
      <c r="P5" s="869"/>
      <c r="Q5" s="869"/>
      <c r="R5" s="881"/>
      <c r="S5" s="881"/>
      <c r="T5" s="881"/>
      <c r="U5" s="886"/>
      <c r="V5" s="869"/>
    </row>
    <row r="6" spans="1:22" s="70" customFormat="1" ht="15.75" customHeight="1">
      <c r="A6" s="882"/>
      <c r="B6" s="882"/>
      <c r="C6" s="873"/>
      <c r="D6" s="869"/>
      <c r="E6" s="879"/>
      <c r="F6" s="879"/>
      <c r="G6" s="924"/>
      <c r="H6" s="868"/>
      <c r="I6" s="868"/>
      <c r="J6" s="868"/>
      <c r="K6" s="868" t="s">
        <v>96</v>
      </c>
      <c r="L6" s="869" t="s">
        <v>75</v>
      </c>
      <c r="M6" s="869"/>
      <c r="N6" s="869"/>
      <c r="O6" s="868" t="s">
        <v>42</v>
      </c>
      <c r="P6" s="870" t="s">
        <v>147</v>
      </c>
      <c r="Q6" s="868" t="s">
        <v>46</v>
      </c>
      <c r="R6" s="881"/>
      <c r="S6" s="881"/>
      <c r="T6" s="881"/>
      <c r="U6" s="886"/>
      <c r="V6" s="869"/>
    </row>
    <row r="7" spans="1:22" ht="51" customHeight="1">
      <c r="A7" s="882"/>
      <c r="B7" s="882"/>
      <c r="C7" s="874"/>
      <c r="D7" s="869"/>
      <c r="E7" s="880"/>
      <c r="F7" s="880"/>
      <c r="G7" s="925"/>
      <c r="H7" s="868"/>
      <c r="I7" s="868"/>
      <c r="J7" s="868"/>
      <c r="K7" s="868"/>
      <c r="L7" s="62" t="s">
        <v>39</v>
      </c>
      <c r="M7" s="62" t="s">
        <v>40</v>
      </c>
      <c r="N7" s="62" t="s">
        <v>156</v>
      </c>
      <c r="O7" s="868"/>
      <c r="P7" s="871"/>
      <c r="Q7" s="868"/>
      <c r="R7" s="871"/>
      <c r="S7" s="871"/>
      <c r="T7" s="871"/>
      <c r="U7" s="886"/>
      <c r="V7" s="869"/>
    </row>
    <row r="8" spans="1:22" ht="15.75">
      <c r="A8" s="927" t="s">
        <v>3</v>
      </c>
      <c r="B8" s="927"/>
      <c r="C8" s="62" t="s">
        <v>13</v>
      </c>
      <c r="D8" s="62" t="s">
        <v>14</v>
      </c>
      <c r="E8" s="62" t="s">
        <v>19</v>
      </c>
      <c r="F8" s="62" t="s">
        <v>22</v>
      </c>
      <c r="G8" s="62" t="s">
        <v>23</v>
      </c>
      <c r="H8" s="62" t="s">
        <v>24</v>
      </c>
      <c r="I8" s="62" t="s">
        <v>25</v>
      </c>
      <c r="J8" s="62" t="s">
        <v>26</v>
      </c>
      <c r="K8" s="62" t="s">
        <v>27</v>
      </c>
      <c r="L8" s="62" t="s">
        <v>29</v>
      </c>
      <c r="M8" s="62" t="s">
        <v>30</v>
      </c>
      <c r="N8" s="62" t="s">
        <v>104</v>
      </c>
      <c r="O8" s="62" t="s">
        <v>101</v>
      </c>
      <c r="P8" s="62" t="s">
        <v>105</v>
      </c>
      <c r="Q8" s="62" t="s">
        <v>106</v>
      </c>
      <c r="R8" s="62" t="s">
        <v>107</v>
      </c>
      <c r="S8" s="62" t="s">
        <v>118</v>
      </c>
      <c r="T8" s="62" t="s">
        <v>131</v>
      </c>
      <c r="U8" s="62" t="s">
        <v>133</v>
      </c>
      <c r="V8" s="62" t="s">
        <v>149</v>
      </c>
    </row>
    <row r="9" spans="1:22" ht="15.75">
      <c r="A9" s="927" t="s">
        <v>10</v>
      </c>
      <c r="B9" s="927"/>
      <c r="C9" s="58"/>
      <c r="D9" s="58"/>
      <c r="E9" s="58"/>
      <c r="F9" s="58"/>
      <c r="G9" s="58"/>
      <c r="H9" s="58"/>
      <c r="I9" s="58"/>
      <c r="J9" s="58"/>
      <c r="K9" s="58"/>
      <c r="L9" s="58"/>
      <c r="M9" s="58"/>
      <c r="N9" s="58"/>
      <c r="O9" s="58"/>
      <c r="P9" s="58"/>
      <c r="Q9" s="58"/>
      <c r="R9" s="58"/>
      <c r="S9" s="58"/>
      <c r="T9" s="58"/>
      <c r="U9" s="58"/>
      <c r="V9" s="58"/>
    </row>
    <row r="10" spans="1:22" ht="15.75">
      <c r="A10" s="83" t="s">
        <v>0</v>
      </c>
      <c r="B10" s="84" t="s">
        <v>28</v>
      </c>
      <c r="C10" s="58"/>
      <c r="D10" s="58"/>
      <c r="E10" s="58"/>
      <c r="F10" s="58"/>
      <c r="G10" s="58"/>
      <c r="H10" s="58"/>
      <c r="I10" s="58"/>
      <c r="J10" s="58"/>
      <c r="K10" s="58"/>
      <c r="L10" s="58"/>
      <c r="M10" s="58"/>
      <c r="N10" s="58"/>
      <c r="O10" s="58"/>
      <c r="P10" s="58"/>
      <c r="Q10" s="58"/>
      <c r="R10" s="58"/>
      <c r="S10" s="58"/>
      <c r="T10" s="58"/>
      <c r="U10" s="58"/>
      <c r="V10" s="58"/>
    </row>
    <row r="11" spans="1:22" ht="15.75">
      <c r="A11" s="59" t="s">
        <v>13</v>
      </c>
      <c r="B11" s="60" t="s">
        <v>6</v>
      </c>
      <c r="C11" s="58"/>
      <c r="D11" s="58"/>
      <c r="E11" s="58"/>
      <c r="F11" s="58"/>
      <c r="G11" s="58"/>
      <c r="H11" s="58"/>
      <c r="I11" s="58"/>
      <c r="J11" s="58"/>
      <c r="K11" s="58"/>
      <c r="L11" s="58"/>
      <c r="M11" s="58"/>
      <c r="N11" s="58"/>
      <c r="O11" s="58"/>
      <c r="P11" s="58"/>
      <c r="Q11" s="58"/>
      <c r="R11" s="58"/>
      <c r="S11" s="58"/>
      <c r="T11" s="58"/>
      <c r="U11" s="58"/>
      <c r="V11" s="58"/>
    </row>
    <row r="12" spans="1:22" ht="15.75">
      <c r="A12" s="59" t="s">
        <v>14</v>
      </c>
      <c r="B12" s="60" t="s">
        <v>6</v>
      </c>
      <c r="C12" s="58"/>
      <c r="D12" s="58"/>
      <c r="E12" s="58"/>
      <c r="F12" s="58"/>
      <c r="G12" s="58"/>
      <c r="H12" s="58"/>
      <c r="I12" s="58"/>
      <c r="J12" s="58"/>
      <c r="K12" s="58"/>
      <c r="L12" s="58"/>
      <c r="M12" s="58"/>
      <c r="N12" s="58"/>
      <c r="O12" s="58"/>
      <c r="P12" s="58"/>
      <c r="Q12" s="58"/>
      <c r="R12" s="58"/>
      <c r="S12" s="58"/>
      <c r="T12" s="58"/>
      <c r="U12" s="58"/>
      <c r="V12" s="58"/>
    </row>
    <row r="13" spans="1:22" ht="15.75">
      <c r="A13" s="59" t="s">
        <v>9</v>
      </c>
      <c r="B13" s="60" t="s">
        <v>11</v>
      </c>
      <c r="C13" s="58"/>
      <c r="D13" s="58"/>
      <c r="E13" s="58"/>
      <c r="F13" s="58"/>
      <c r="G13" s="58"/>
      <c r="H13" s="58"/>
      <c r="I13" s="58"/>
      <c r="J13" s="58"/>
      <c r="K13" s="58"/>
      <c r="L13" s="58"/>
      <c r="M13" s="58"/>
      <c r="N13" s="58"/>
      <c r="O13" s="58"/>
      <c r="P13" s="58"/>
      <c r="Q13" s="58"/>
      <c r="R13" s="58"/>
      <c r="S13" s="58"/>
      <c r="T13" s="58"/>
      <c r="U13" s="58"/>
      <c r="V13" s="58"/>
    </row>
    <row r="14" spans="1:22" ht="15.75">
      <c r="A14" s="83" t="s">
        <v>1</v>
      </c>
      <c r="B14" s="84" t="s">
        <v>8</v>
      </c>
      <c r="C14" s="58"/>
      <c r="D14" s="58"/>
      <c r="E14" s="58"/>
      <c r="F14" s="58"/>
      <c r="G14" s="58"/>
      <c r="H14" s="58"/>
      <c r="I14" s="58"/>
      <c r="J14" s="58"/>
      <c r="K14" s="58"/>
      <c r="L14" s="58"/>
      <c r="M14" s="58"/>
      <c r="N14" s="58"/>
      <c r="O14" s="58"/>
      <c r="P14" s="58"/>
      <c r="Q14" s="58"/>
      <c r="R14" s="58"/>
      <c r="S14" s="58"/>
      <c r="T14" s="58"/>
      <c r="U14" s="58"/>
      <c r="V14" s="58"/>
    </row>
    <row r="15" spans="1:22" ht="15.75">
      <c r="A15" s="83" t="s">
        <v>13</v>
      </c>
      <c r="B15" s="84" t="s">
        <v>5</v>
      </c>
      <c r="C15" s="58"/>
      <c r="D15" s="58"/>
      <c r="E15" s="58"/>
      <c r="F15" s="58"/>
      <c r="G15" s="58"/>
      <c r="H15" s="58"/>
      <c r="I15" s="58"/>
      <c r="J15" s="58"/>
      <c r="K15" s="58"/>
      <c r="L15" s="58"/>
      <c r="M15" s="58"/>
      <c r="N15" s="58"/>
      <c r="O15" s="58"/>
      <c r="P15" s="58"/>
      <c r="Q15" s="58"/>
      <c r="R15" s="58"/>
      <c r="S15" s="58"/>
      <c r="T15" s="58"/>
      <c r="U15" s="58"/>
      <c r="V15" s="58"/>
    </row>
    <row r="16" spans="1:22" ht="15.75">
      <c r="A16" s="59" t="s">
        <v>15</v>
      </c>
      <c r="B16" s="60" t="s">
        <v>6</v>
      </c>
      <c r="C16" s="58"/>
      <c r="D16" s="58"/>
      <c r="E16" s="58"/>
      <c r="F16" s="58"/>
      <c r="G16" s="58"/>
      <c r="H16" s="58"/>
      <c r="I16" s="58"/>
      <c r="J16" s="58"/>
      <c r="K16" s="58"/>
      <c r="L16" s="58"/>
      <c r="M16" s="58"/>
      <c r="N16" s="58"/>
      <c r="O16" s="58"/>
      <c r="P16" s="58"/>
      <c r="Q16" s="58"/>
      <c r="R16" s="58"/>
      <c r="S16" s="58"/>
      <c r="T16" s="58"/>
      <c r="U16" s="58"/>
      <c r="V16" s="58"/>
    </row>
    <row r="17" spans="1:22" ht="15.75">
      <c r="A17" s="59" t="s">
        <v>16</v>
      </c>
      <c r="B17" s="60" t="s">
        <v>7</v>
      </c>
      <c r="C17" s="58"/>
      <c r="D17" s="58"/>
      <c r="E17" s="58"/>
      <c r="F17" s="58"/>
      <c r="G17" s="58"/>
      <c r="H17" s="58"/>
      <c r="I17" s="58"/>
      <c r="J17" s="58"/>
      <c r="K17" s="58"/>
      <c r="L17" s="58"/>
      <c r="M17" s="58"/>
      <c r="N17" s="58"/>
      <c r="O17" s="58"/>
      <c r="P17" s="58"/>
      <c r="Q17" s="58"/>
      <c r="R17" s="58"/>
      <c r="S17" s="58"/>
      <c r="T17" s="58"/>
      <c r="U17" s="58"/>
      <c r="V17" s="58"/>
    </row>
    <row r="18" spans="1:22" ht="15.75">
      <c r="A18" s="59" t="s">
        <v>9</v>
      </c>
      <c r="B18" s="60" t="s">
        <v>11</v>
      </c>
      <c r="C18" s="58"/>
      <c r="D18" s="58"/>
      <c r="E18" s="58"/>
      <c r="F18" s="58"/>
      <c r="G18" s="58"/>
      <c r="H18" s="58"/>
      <c r="I18" s="58"/>
      <c r="J18" s="58"/>
      <c r="K18" s="58"/>
      <c r="L18" s="58"/>
      <c r="M18" s="58"/>
      <c r="N18" s="58"/>
      <c r="O18" s="58"/>
      <c r="P18" s="58"/>
      <c r="Q18" s="58"/>
      <c r="R18" s="58"/>
      <c r="S18" s="58"/>
      <c r="T18" s="58"/>
      <c r="U18" s="58"/>
      <c r="V18" s="58"/>
    </row>
    <row r="19" spans="1:22" ht="15.75">
      <c r="A19" s="83" t="s">
        <v>14</v>
      </c>
      <c r="B19" s="84" t="s">
        <v>59</v>
      </c>
      <c r="C19" s="58"/>
      <c r="D19" s="58"/>
      <c r="E19" s="58"/>
      <c r="F19" s="58"/>
      <c r="G19" s="58"/>
      <c r="H19" s="58"/>
      <c r="I19" s="58"/>
      <c r="J19" s="58"/>
      <c r="K19" s="58"/>
      <c r="L19" s="58"/>
      <c r="M19" s="58"/>
      <c r="N19" s="58"/>
      <c r="O19" s="58"/>
      <c r="P19" s="58"/>
      <c r="Q19" s="58"/>
      <c r="R19" s="58"/>
      <c r="S19" s="58"/>
      <c r="T19" s="58"/>
      <c r="U19" s="58"/>
      <c r="V19" s="58"/>
    </row>
    <row r="20" spans="1:22" ht="15.75">
      <c r="A20" s="59" t="s">
        <v>17</v>
      </c>
      <c r="B20" s="60" t="s">
        <v>6</v>
      </c>
      <c r="C20" s="58"/>
      <c r="D20" s="58"/>
      <c r="E20" s="58"/>
      <c r="F20" s="58"/>
      <c r="G20" s="58"/>
      <c r="H20" s="58"/>
      <c r="I20" s="58"/>
      <c r="J20" s="58"/>
      <c r="K20" s="58"/>
      <c r="L20" s="58"/>
      <c r="M20" s="58"/>
      <c r="N20" s="58"/>
      <c r="O20" s="58"/>
      <c r="P20" s="58"/>
      <c r="Q20" s="58"/>
      <c r="R20" s="58"/>
      <c r="S20" s="58"/>
      <c r="T20" s="58"/>
      <c r="U20" s="58"/>
      <c r="V20" s="58"/>
    </row>
    <row r="21" spans="1:22" ht="15.75">
      <c r="A21" s="59" t="s">
        <v>18</v>
      </c>
      <c r="B21" s="85" t="s">
        <v>7</v>
      </c>
      <c r="C21" s="58"/>
      <c r="D21" s="58"/>
      <c r="E21" s="58"/>
      <c r="F21" s="58"/>
      <c r="G21" s="58"/>
      <c r="H21" s="58"/>
      <c r="I21" s="58"/>
      <c r="J21" s="58"/>
      <c r="K21" s="58"/>
      <c r="L21" s="58"/>
      <c r="M21" s="58"/>
      <c r="N21" s="58"/>
      <c r="O21" s="58"/>
      <c r="P21" s="58"/>
      <c r="Q21" s="58"/>
      <c r="R21" s="58"/>
      <c r="S21" s="58"/>
      <c r="T21" s="58"/>
      <c r="U21" s="58"/>
      <c r="V21" s="58"/>
    </row>
    <row r="22" spans="1:22" s="79" customFormat="1" ht="15.75">
      <c r="A22" s="59" t="s">
        <v>9</v>
      </c>
      <c r="B22" s="60" t="s">
        <v>11</v>
      </c>
      <c r="C22" s="58"/>
      <c r="D22" s="58"/>
      <c r="E22" s="58"/>
      <c r="F22" s="58"/>
      <c r="G22" s="58"/>
      <c r="H22" s="58"/>
      <c r="I22" s="58"/>
      <c r="J22" s="58"/>
      <c r="K22" s="58"/>
      <c r="L22" s="58"/>
      <c r="M22" s="58"/>
      <c r="N22" s="58"/>
      <c r="O22" s="58"/>
      <c r="P22" s="58"/>
      <c r="Q22" s="58"/>
      <c r="R22" s="58"/>
      <c r="S22" s="58"/>
      <c r="T22" s="58"/>
      <c r="U22" s="58"/>
      <c r="V22" s="58"/>
    </row>
    <row r="23" spans="1:22" ht="51" customHeight="1">
      <c r="A23" s="875" t="s">
        <v>119</v>
      </c>
      <c r="B23" s="875"/>
      <c r="C23" s="875"/>
      <c r="D23" s="875"/>
      <c r="E23" s="875"/>
      <c r="F23" s="875"/>
      <c r="G23" s="875"/>
      <c r="H23" s="875"/>
      <c r="I23" s="875"/>
      <c r="J23" s="79"/>
      <c r="K23" s="79"/>
      <c r="L23" s="79"/>
      <c r="M23" s="79"/>
      <c r="N23" s="79"/>
      <c r="O23" s="867" t="s">
        <v>127</v>
      </c>
      <c r="P23" s="867"/>
      <c r="Q23" s="867"/>
      <c r="R23" s="867"/>
      <c r="S23" s="867"/>
      <c r="T23" s="867"/>
      <c r="U23" s="867"/>
      <c r="V23" s="867"/>
    </row>
  </sheetData>
  <sheetProtection/>
  <mergeCells count="31">
    <mergeCell ref="A8:B8"/>
    <mergeCell ref="A1:E1"/>
    <mergeCell ref="F1:P1"/>
    <mergeCell ref="Q1:V1"/>
    <mergeCell ref="R2:V2"/>
    <mergeCell ref="U3:U7"/>
    <mergeCell ref="K6:K7"/>
    <mergeCell ref="C3:C7"/>
    <mergeCell ref="A23:I23"/>
    <mergeCell ref="O23:V23"/>
    <mergeCell ref="H3:H7"/>
    <mergeCell ref="A3:B7"/>
    <mergeCell ref="G3:G7"/>
    <mergeCell ref="S4:S7"/>
    <mergeCell ref="I3:T3"/>
    <mergeCell ref="A9:B9"/>
    <mergeCell ref="Q6:Q7"/>
    <mergeCell ref="J5:J7"/>
    <mergeCell ref="V3:V7"/>
    <mergeCell ref="F4:F7"/>
    <mergeCell ref="K5:Q5"/>
    <mergeCell ref="I4:I7"/>
    <mergeCell ref="T4:T7"/>
    <mergeCell ref="E3:F3"/>
    <mergeCell ref="J4:Q4"/>
    <mergeCell ref="P6:P7"/>
    <mergeCell ref="D3:D7"/>
    <mergeCell ref="E4:E7"/>
    <mergeCell ref="R4:R7"/>
    <mergeCell ref="L6:N6"/>
    <mergeCell ref="O6:O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33"/>
  <sheetViews>
    <sheetView view="pageBreakPreview" zoomScale="115" zoomScaleSheetLayoutView="115" zoomScalePageLayoutView="0" workbookViewId="0" topLeftCell="A1">
      <selection activeCell="I23" sqref="I23"/>
    </sheetView>
  </sheetViews>
  <sheetFormatPr defaultColWidth="9.00390625" defaultRowHeight="15.75"/>
  <cols>
    <col min="1" max="1" width="4.375" style="3" customWidth="1"/>
    <col min="2" max="2" width="34.6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749" t="s">
        <v>314</v>
      </c>
      <c r="B1" s="749"/>
      <c r="C1" s="943" t="str">
        <f>"KẾT QUẢ ĐỀ NGHỊ, XÉT MIỄN VÀ GIẢM NGHĨA VỤ 
THI HÀNH ÁN DÂN SỰ
"&amp;TT!C8&amp;""</f>
        <v>KẾT QUẢ ĐỀ NGHỊ, XÉT MIỄN VÀ GIẢM NGHĨA VỤ 
THI HÀNH ÁN DÂN SỰ
01 tháng/năm 2022</v>
      </c>
      <c r="D1" s="943"/>
      <c r="E1" s="943"/>
      <c r="F1" s="943"/>
      <c r="G1" s="943"/>
      <c r="H1" s="943"/>
      <c r="I1" s="940" t="str">
        <f>TT!C2</f>
        <v>Đơn vị  báo cáo: Cục Thi hành án dân sự tỉnh Sơn La
Đơn vị nhận báo cáo: Tổng cục Thi hành án dân sự</v>
      </c>
      <c r="J1" s="940"/>
      <c r="K1" s="97"/>
      <c r="P1" s="98"/>
    </row>
    <row r="2" spans="1:10" ht="17.25" customHeight="1">
      <c r="A2" s="25"/>
      <c r="B2" s="27"/>
      <c r="D2" s="36"/>
      <c r="E2" s="41">
        <f>COUNTBLANK(C9:J22)</f>
        <v>59</v>
      </c>
      <c r="F2" s="36"/>
      <c r="I2" s="941" t="s">
        <v>296</v>
      </c>
      <c r="J2" s="941"/>
    </row>
    <row r="3" spans="1:10" ht="20.25" customHeight="1">
      <c r="A3" s="932" t="s">
        <v>136</v>
      </c>
      <c r="B3" s="932" t="s">
        <v>157</v>
      </c>
      <c r="C3" s="942" t="s">
        <v>174</v>
      </c>
      <c r="D3" s="942"/>
      <c r="E3" s="942" t="s">
        <v>175</v>
      </c>
      <c r="F3" s="942"/>
      <c r="G3" s="942" t="s">
        <v>176</v>
      </c>
      <c r="H3" s="942"/>
      <c r="I3" s="942" t="s">
        <v>177</v>
      </c>
      <c r="J3" s="942"/>
    </row>
    <row r="4" spans="1:10" ht="9" customHeight="1">
      <c r="A4" s="933"/>
      <c r="B4" s="933"/>
      <c r="C4" s="929" t="s">
        <v>178</v>
      </c>
      <c r="D4" s="929" t="s">
        <v>179</v>
      </c>
      <c r="E4" s="929" t="s">
        <v>178</v>
      </c>
      <c r="F4" s="929" t="s">
        <v>179</v>
      </c>
      <c r="G4" s="929" t="s">
        <v>178</v>
      </c>
      <c r="H4" s="929" t="s">
        <v>179</v>
      </c>
      <c r="I4" s="929" t="s">
        <v>178</v>
      </c>
      <c r="J4" s="929" t="s">
        <v>179</v>
      </c>
    </row>
    <row r="5" spans="1:10" ht="9" customHeight="1">
      <c r="A5" s="933"/>
      <c r="B5" s="933"/>
      <c r="C5" s="930"/>
      <c r="D5" s="930"/>
      <c r="E5" s="930"/>
      <c r="F5" s="930"/>
      <c r="G5" s="930"/>
      <c r="H5" s="930"/>
      <c r="I5" s="930"/>
      <c r="J5" s="930"/>
    </row>
    <row r="6" spans="1:10" ht="9" customHeight="1">
      <c r="A6" s="933"/>
      <c r="B6" s="933"/>
      <c r="C6" s="930"/>
      <c r="D6" s="930"/>
      <c r="E6" s="930"/>
      <c r="F6" s="930"/>
      <c r="G6" s="930"/>
      <c r="H6" s="930"/>
      <c r="I6" s="930"/>
      <c r="J6" s="930"/>
    </row>
    <row r="7" spans="1:10" ht="9" customHeight="1">
      <c r="A7" s="934"/>
      <c r="B7" s="934"/>
      <c r="C7" s="931"/>
      <c r="D7" s="931"/>
      <c r="E7" s="931"/>
      <c r="F7" s="931"/>
      <c r="G7" s="931"/>
      <c r="H7" s="931"/>
      <c r="I7" s="931"/>
      <c r="J7" s="931"/>
    </row>
    <row r="8" spans="1:10" ht="15.75">
      <c r="A8" s="937" t="s">
        <v>3</v>
      </c>
      <c r="B8" s="938"/>
      <c r="C8" s="101" t="s">
        <v>13</v>
      </c>
      <c r="D8" s="101" t="s">
        <v>14</v>
      </c>
      <c r="E8" s="101" t="s">
        <v>19</v>
      </c>
      <c r="F8" s="101" t="s">
        <v>22</v>
      </c>
      <c r="G8" s="101" t="s">
        <v>23</v>
      </c>
      <c r="H8" s="101" t="s">
        <v>24</v>
      </c>
      <c r="I8" s="101" t="s">
        <v>25</v>
      </c>
      <c r="J8" s="101" t="s">
        <v>26</v>
      </c>
    </row>
    <row r="9" spans="1:10" s="324" customFormat="1" ht="15.75">
      <c r="A9" s="939" t="s">
        <v>12</v>
      </c>
      <c r="B9" s="939"/>
      <c r="C9" s="548">
        <f>C10+C11</f>
        <v>0</v>
      </c>
      <c r="D9" s="548">
        <f aca="true" t="shared" si="0" ref="D9:J9">D10+D11</f>
        <v>0</v>
      </c>
      <c r="E9" s="548">
        <f t="shared" si="0"/>
        <v>0</v>
      </c>
      <c r="F9" s="548">
        <f t="shared" si="0"/>
        <v>0</v>
      </c>
      <c r="G9" s="548">
        <f t="shared" si="0"/>
        <v>0</v>
      </c>
      <c r="H9" s="548">
        <f t="shared" si="0"/>
        <v>0</v>
      </c>
      <c r="I9" s="548">
        <f t="shared" si="0"/>
        <v>0</v>
      </c>
      <c r="J9" s="548">
        <f t="shared" si="0"/>
        <v>0</v>
      </c>
    </row>
    <row r="10" spans="1:10" s="265" customFormat="1" ht="15" customHeight="1">
      <c r="A10" s="549" t="s">
        <v>0</v>
      </c>
      <c r="B10" s="550" t="s">
        <v>321</v>
      </c>
      <c r="C10" s="551"/>
      <c r="D10" s="551"/>
      <c r="E10" s="551"/>
      <c r="F10" s="551"/>
      <c r="G10" s="551"/>
      <c r="H10" s="551"/>
      <c r="I10" s="551"/>
      <c r="J10" s="551"/>
    </row>
    <row r="11" spans="1:10" s="324" customFormat="1" ht="15.75">
      <c r="A11" s="552" t="s">
        <v>1</v>
      </c>
      <c r="B11" s="553" t="s">
        <v>8</v>
      </c>
      <c r="C11" s="554">
        <f>SUM(C12:C23)</f>
        <v>0</v>
      </c>
      <c r="D11" s="554">
        <f aca="true" t="shared" si="1" ref="D11:J11">SUM(D12:D23)</f>
        <v>0</v>
      </c>
      <c r="E11" s="554">
        <f t="shared" si="1"/>
        <v>0</v>
      </c>
      <c r="F11" s="554">
        <f t="shared" si="1"/>
        <v>0</v>
      </c>
      <c r="G11" s="554">
        <f t="shared" si="1"/>
        <v>0</v>
      </c>
      <c r="H11" s="554">
        <f t="shared" si="1"/>
        <v>0</v>
      </c>
      <c r="I11" s="554">
        <f t="shared" si="1"/>
        <v>0</v>
      </c>
      <c r="J11" s="554">
        <f t="shared" si="1"/>
        <v>0</v>
      </c>
    </row>
    <row r="12" spans="1:10" s="285" customFormat="1" ht="15" customHeight="1">
      <c r="A12" s="103" t="s">
        <v>13</v>
      </c>
      <c r="B12" s="546" t="s">
        <v>375</v>
      </c>
      <c r="C12" s="664"/>
      <c r="D12" s="664"/>
      <c r="E12" s="664"/>
      <c r="F12" s="664"/>
      <c r="G12" s="664"/>
      <c r="H12" s="664"/>
      <c r="I12" s="664"/>
      <c r="J12" s="664"/>
    </row>
    <row r="13" spans="1:10" s="285" customFormat="1" ht="15" customHeight="1">
      <c r="A13" s="103" t="s">
        <v>14</v>
      </c>
      <c r="B13" s="546" t="s">
        <v>376</v>
      </c>
      <c r="C13" s="665"/>
      <c r="D13" s="665">
        <f>'[5]PT02'!C123</f>
        <v>0</v>
      </c>
      <c r="E13" s="665"/>
      <c r="F13" s="665">
        <v>0</v>
      </c>
      <c r="G13" s="666"/>
      <c r="H13" s="667">
        <f>'[5]05'!M25</f>
        <v>0</v>
      </c>
      <c r="I13" s="667"/>
      <c r="J13" s="667">
        <v>0</v>
      </c>
    </row>
    <row r="14" spans="1:10" s="285" customFormat="1" ht="15" customHeight="1">
      <c r="A14" s="103" t="s">
        <v>19</v>
      </c>
      <c r="B14" s="546" t="s">
        <v>377</v>
      </c>
      <c r="C14" s="668">
        <f>'[5]PT01'!C160</f>
        <v>0</v>
      </c>
      <c r="D14" s="668">
        <f>'[5]PT02'!C162</f>
        <v>0</v>
      </c>
      <c r="E14" s="668">
        <v>0</v>
      </c>
      <c r="F14" s="668">
        <v>0</v>
      </c>
      <c r="G14" s="668"/>
      <c r="H14" s="668">
        <f>'[5]05'!M29</f>
        <v>0</v>
      </c>
      <c r="I14" s="668"/>
      <c r="J14" s="668">
        <v>0</v>
      </c>
    </row>
    <row r="15" spans="1:10" s="285" customFormat="1" ht="15" customHeight="1">
      <c r="A15" s="103" t="s">
        <v>22</v>
      </c>
      <c r="B15" s="546" t="s">
        <v>378</v>
      </c>
      <c r="C15" s="669">
        <f>'[5]PT01'!C197</f>
        <v>0</v>
      </c>
      <c r="D15" s="669">
        <f>'[5]PT02'!C199</f>
        <v>0</v>
      </c>
      <c r="E15" s="669">
        <v>0</v>
      </c>
      <c r="F15" s="669">
        <v>0</v>
      </c>
      <c r="G15" s="669"/>
      <c r="H15" s="669">
        <f>'[5]02'!M257</f>
        <v>0</v>
      </c>
      <c r="I15" s="669"/>
      <c r="J15" s="669">
        <v>0</v>
      </c>
    </row>
    <row r="16" spans="1:10" s="285" customFormat="1" ht="15" customHeight="1">
      <c r="A16" s="103" t="s">
        <v>23</v>
      </c>
      <c r="B16" s="546" t="s">
        <v>379</v>
      </c>
      <c r="C16" s="668"/>
      <c r="D16" s="668">
        <f>'[5]PT02'!C250</f>
        <v>0</v>
      </c>
      <c r="E16" s="668"/>
      <c r="F16" s="668"/>
      <c r="G16" s="668"/>
      <c r="H16" s="668">
        <f>'[5]05'!M40</f>
        <v>0</v>
      </c>
      <c r="I16" s="668"/>
      <c r="J16" s="668">
        <f>H16</f>
        <v>0</v>
      </c>
    </row>
    <row r="17" spans="1:10" s="285" customFormat="1" ht="15" customHeight="1">
      <c r="A17" s="103" t="s">
        <v>24</v>
      </c>
      <c r="B17" s="546" t="s">
        <v>380</v>
      </c>
      <c r="C17" s="668"/>
      <c r="D17" s="668">
        <f>'[5]PT02'!C276</f>
        <v>0</v>
      </c>
      <c r="E17" s="668"/>
      <c r="F17" s="668">
        <v>0</v>
      </c>
      <c r="G17" s="668"/>
      <c r="H17" s="668">
        <f>'[5]05'!M43</f>
        <v>0</v>
      </c>
      <c r="I17" s="668"/>
      <c r="J17" s="668">
        <v>0</v>
      </c>
    </row>
    <row r="18" spans="1:10" s="285" customFormat="1" ht="15" customHeight="1">
      <c r="A18" s="103" t="s">
        <v>25</v>
      </c>
      <c r="B18" s="546" t="s">
        <v>381</v>
      </c>
      <c r="C18" s="668"/>
      <c r="D18" s="669">
        <f>'[5]PT02'!C314</f>
        <v>0</v>
      </c>
      <c r="E18" s="669"/>
      <c r="F18" s="669">
        <v>0</v>
      </c>
      <c r="G18" s="669"/>
      <c r="H18" s="669">
        <f>'[5]05'!M48</f>
        <v>0</v>
      </c>
      <c r="I18" s="669"/>
      <c r="J18" s="669">
        <v>0</v>
      </c>
    </row>
    <row r="19" spans="1:10" s="285" customFormat="1" ht="15" customHeight="1">
      <c r="A19" s="103" t="s">
        <v>26</v>
      </c>
      <c r="B19" s="546" t="s">
        <v>382</v>
      </c>
      <c r="C19" s="670"/>
      <c r="D19" s="670">
        <f>'[5]PT02'!C352</f>
        <v>0</v>
      </c>
      <c r="E19" s="670"/>
      <c r="F19" s="670">
        <f>D19</f>
        <v>0</v>
      </c>
      <c r="G19" s="670"/>
      <c r="H19" s="670">
        <f>'[5]02'!M426</f>
        <v>0</v>
      </c>
      <c r="I19" s="670"/>
      <c r="J19" s="670"/>
    </row>
    <row r="20" spans="1:10" s="285" customFormat="1" ht="15" customHeight="1">
      <c r="A20" s="103" t="s">
        <v>27</v>
      </c>
      <c r="B20" s="546" t="s">
        <v>383</v>
      </c>
      <c r="C20" s="668"/>
      <c r="D20" s="668"/>
      <c r="E20" s="668"/>
      <c r="F20" s="668"/>
      <c r="G20" s="670"/>
      <c r="H20" s="670">
        <f>'[5]05'!M55</f>
        <v>0</v>
      </c>
      <c r="I20" s="670"/>
      <c r="J20" s="667"/>
    </row>
    <row r="21" spans="1:10" s="285" customFormat="1" ht="15" customHeight="1">
      <c r="A21" s="103" t="s">
        <v>29</v>
      </c>
      <c r="B21" s="546" t="s">
        <v>384</v>
      </c>
      <c r="C21" s="664"/>
      <c r="D21" s="664"/>
      <c r="E21" s="664"/>
      <c r="F21" s="664"/>
      <c r="G21" s="664"/>
      <c r="H21" s="667">
        <f>'[5]05'!M62</f>
        <v>0</v>
      </c>
      <c r="I21" s="667"/>
      <c r="J21" s="667">
        <f>H21</f>
        <v>0</v>
      </c>
    </row>
    <row r="22" spans="1:10" s="285" customFormat="1" ht="15" customHeight="1">
      <c r="A22" s="103" t="s">
        <v>30</v>
      </c>
      <c r="B22" s="546" t="s">
        <v>385</v>
      </c>
      <c r="C22" s="664"/>
      <c r="D22" s="670">
        <f>'[5]PT02'!C429</f>
        <v>0</v>
      </c>
      <c r="E22" s="670"/>
      <c r="F22" s="670">
        <v>0</v>
      </c>
      <c r="G22" s="670"/>
      <c r="H22" s="670">
        <f>'[5]05'!M58</f>
        <v>0</v>
      </c>
      <c r="I22" s="670"/>
      <c r="J22" s="670">
        <v>0</v>
      </c>
    </row>
    <row r="23" spans="1:10" s="285" customFormat="1" ht="15" customHeight="1">
      <c r="A23" s="103" t="s">
        <v>104</v>
      </c>
      <c r="B23" s="546" t="s">
        <v>386</v>
      </c>
      <c r="C23" s="671"/>
      <c r="D23" s="667">
        <f>'[5]PT02'!C505</f>
        <v>0</v>
      </c>
      <c r="E23" s="667">
        <v>0</v>
      </c>
      <c r="F23" s="667">
        <v>0</v>
      </c>
      <c r="G23" s="671"/>
      <c r="H23" s="670">
        <f>'[5]05'!M59</f>
        <v>0</v>
      </c>
      <c r="I23" s="671"/>
      <c r="J23" s="671"/>
    </row>
    <row r="24" spans="1:10" s="285" customFormat="1" ht="15" customHeight="1">
      <c r="A24" s="354"/>
      <c r="B24" s="355"/>
      <c r="C24" s="292"/>
      <c r="D24" s="356"/>
      <c r="E24" s="356"/>
      <c r="F24" s="356"/>
      <c r="G24" s="292"/>
      <c r="H24" s="292"/>
      <c r="I24" s="292"/>
      <c r="J24" s="292"/>
    </row>
    <row r="25" spans="1:15" s="285" customFormat="1" ht="15" customHeight="1">
      <c r="A25" s="354"/>
      <c r="B25" s="355"/>
      <c r="C25" s="292"/>
      <c r="D25" s="356"/>
      <c r="E25" s="356"/>
      <c r="F25" s="356"/>
      <c r="G25" s="292"/>
      <c r="H25" s="838" t="str">
        <f>TT!C7</f>
        <v>Sơn La, ngày        tháng     năm 2021</v>
      </c>
      <c r="I25" s="838"/>
      <c r="J25" s="838"/>
      <c r="K25" s="357"/>
      <c r="L25" s="357"/>
      <c r="M25" s="357"/>
      <c r="N25" s="357"/>
      <c r="O25" s="357"/>
    </row>
    <row r="26" spans="1:10" ht="15.75">
      <c r="A26" s="6"/>
      <c r="B26" s="935" t="s">
        <v>282</v>
      </c>
      <c r="C26" s="935"/>
      <c r="D26" s="627"/>
      <c r="E26" s="627"/>
      <c r="F26" s="627"/>
      <c r="G26" s="935" t="str">
        <f>TT!C5</f>
        <v>PHÓ CỤC TRƯỞNG</v>
      </c>
      <c r="H26" s="935"/>
      <c r="I26" s="935"/>
      <c r="J26" s="935"/>
    </row>
    <row r="27" spans="2:10" ht="15.75">
      <c r="B27" s="628"/>
      <c r="C27" s="628"/>
      <c r="D27" s="629"/>
      <c r="E27" s="629"/>
      <c r="F27" s="629"/>
      <c r="G27" s="628"/>
      <c r="H27" s="628"/>
      <c r="I27" s="628"/>
      <c r="J27" s="628"/>
    </row>
    <row r="28" spans="2:10" ht="15.75">
      <c r="B28" s="628"/>
      <c r="C28" s="628"/>
      <c r="D28" s="629"/>
      <c r="E28" s="629"/>
      <c r="F28" s="629"/>
      <c r="G28" s="628"/>
      <c r="H28" s="628"/>
      <c r="I28" s="628"/>
      <c r="J28" s="628"/>
    </row>
    <row r="29" spans="2:10" ht="15.75">
      <c r="B29" s="628"/>
      <c r="C29" s="628"/>
      <c r="D29" s="629"/>
      <c r="E29" s="629"/>
      <c r="F29" s="629"/>
      <c r="G29" s="628"/>
      <c r="H29" s="628"/>
      <c r="I29" s="628"/>
      <c r="J29" s="628"/>
    </row>
    <row r="30" spans="2:10" ht="15.75">
      <c r="B30" s="628"/>
      <c r="C30" s="628"/>
      <c r="D30" s="629"/>
      <c r="E30" s="629"/>
      <c r="F30" s="629"/>
      <c r="G30" s="628"/>
      <c r="H30" s="628"/>
      <c r="I30" s="628"/>
      <c r="J30" s="628"/>
    </row>
    <row r="31" spans="2:10" ht="15.75">
      <c r="B31" s="628"/>
      <c r="C31" s="628"/>
      <c r="D31" s="629"/>
      <c r="E31" s="629"/>
      <c r="F31" s="629"/>
      <c r="G31" s="628"/>
      <c r="H31" s="628"/>
      <c r="I31" s="628"/>
      <c r="J31" s="628"/>
    </row>
    <row r="32" spans="2:10" ht="15.75">
      <c r="B32" s="936" t="str">
        <f>TT!C6</f>
        <v>Nguyễn Thị Ngọc</v>
      </c>
      <c r="C32" s="936"/>
      <c r="D32" s="629"/>
      <c r="E32" s="629"/>
      <c r="F32" s="629"/>
      <c r="G32" s="936" t="str">
        <f>TT!C3</f>
        <v>Lò Anh Vĩnh</v>
      </c>
      <c r="H32" s="936"/>
      <c r="I32" s="936"/>
      <c r="J32" s="936"/>
    </row>
    <row r="33" spans="2:10" ht="15.75">
      <c r="B33" s="629"/>
      <c r="C33" s="629"/>
      <c r="D33" s="629"/>
      <c r="E33" s="629"/>
      <c r="F33" s="629"/>
      <c r="G33" s="629"/>
      <c r="H33" s="629"/>
      <c r="I33" s="629"/>
      <c r="J33" s="629"/>
    </row>
  </sheetData>
  <sheetProtection formatCells="0" formatColumns="0" formatRows="0" insertRows="0" deleteRows="0"/>
  <mergeCells count="25">
    <mergeCell ref="I1:J1"/>
    <mergeCell ref="I2:J2"/>
    <mergeCell ref="C3:D3"/>
    <mergeCell ref="E3:F3"/>
    <mergeCell ref="A1:B1"/>
    <mergeCell ref="C1:H1"/>
    <mergeCell ref="G3:H3"/>
    <mergeCell ref="I3:J3"/>
    <mergeCell ref="B26:C26"/>
    <mergeCell ref="B32:C32"/>
    <mergeCell ref="G26:J26"/>
    <mergeCell ref="G32:J32"/>
    <mergeCell ref="I4:I7"/>
    <mergeCell ref="J4:J7"/>
    <mergeCell ref="A8:B8"/>
    <mergeCell ref="A9:B9"/>
    <mergeCell ref="G4:G7"/>
    <mergeCell ref="H4:H7"/>
    <mergeCell ref="H25:J25"/>
    <mergeCell ref="C4:C7"/>
    <mergeCell ref="D4:D7"/>
    <mergeCell ref="E4:E7"/>
    <mergeCell ref="F4:F7"/>
    <mergeCell ref="A3:A7"/>
    <mergeCell ref="B3:B7"/>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AQ33"/>
  <sheetViews>
    <sheetView view="pageBreakPreview" zoomScaleSheetLayoutView="100" zoomScalePageLayoutView="0" workbookViewId="0" topLeftCell="A1">
      <selection activeCell="C23" sqref="C23:F23"/>
    </sheetView>
  </sheetViews>
  <sheetFormatPr defaultColWidth="9.00390625" defaultRowHeight="15.75"/>
  <cols>
    <col min="1" max="1" width="4.375" style="3" customWidth="1"/>
    <col min="2" max="2" width="30.7539062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7.25390625" style="3" customWidth="1"/>
    <col min="11" max="22" width="0" style="3" hidden="1" customWidth="1"/>
    <col min="23" max="16384" width="9.00390625" style="3" customWidth="1"/>
  </cols>
  <sheetData>
    <row r="1" spans="1:43" s="277" customFormat="1" ht="66.75" customHeight="1">
      <c r="A1" s="946" t="s">
        <v>315</v>
      </c>
      <c r="B1" s="946"/>
      <c r="C1" s="947" t="str">
        <f>"KẾT QUẢ CƯỠNG CHẾ THI HÀNH ÁN DÂN SỰ
"&amp;TT!C8&amp;""</f>
        <v>KẾT QUẢ CƯỠNG CHẾ THI HÀNH ÁN DÂN SỰ
01 tháng/năm 2022</v>
      </c>
      <c r="D1" s="947"/>
      <c r="E1" s="947"/>
      <c r="F1" s="947"/>
      <c r="G1" s="947"/>
      <c r="H1" s="947"/>
      <c r="I1" s="948" t="str">
        <f>'[2]Thông tin'!C2</f>
        <v>Đơn vị  báo cáo: CỤC THADS TỈNH SƠN LA
Đơn vị nhận báo cáo: TỔNG CỤC THADS</v>
      </c>
      <c r="J1" s="948"/>
      <c r="K1" s="321"/>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row>
    <row r="2" spans="1:10" ht="15.75">
      <c r="A2" s="25"/>
      <c r="B2" s="27"/>
      <c r="C2" s="99"/>
      <c r="D2" s="216"/>
      <c r="E2" s="217"/>
      <c r="F2" s="217"/>
      <c r="G2" s="4"/>
      <c r="H2" s="100"/>
      <c r="I2" s="945" t="s">
        <v>120</v>
      </c>
      <c r="J2" s="945"/>
    </row>
    <row r="3" spans="1:10" s="2" customFormat="1" ht="15">
      <c r="A3" s="929" t="s">
        <v>136</v>
      </c>
      <c r="B3" s="929" t="s">
        <v>157</v>
      </c>
      <c r="C3" s="929" t="s">
        <v>180</v>
      </c>
      <c r="D3" s="942" t="s">
        <v>4</v>
      </c>
      <c r="E3" s="942"/>
      <c r="F3" s="942" t="s">
        <v>181</v>
      </c>
      <c r="G3" s="942" t="s">
        <v>4</v>
      </c>
      <c r="H3" s="942"/>
      <c r="I3" s="942"/>
      <c r="J3" s="942"/>
    </row>
    <row r="4" spans="1:10" s="2" customFormat="1" ht="15">
      <c r="A4" s="930"/>
      <c r="B4" s="930"/>
      <c r="C4" s="930"/>
      <c r="D4" s="942" t="s">
        <v>182</v>
      </c>
      <c r="E4" s="942" t="s">
        <v>183</v>
      </c>
      <c r="F4" s="942"/>
      <c r="G4" s="942" t="s">
        <v>184</v>
      </c>
      <c r="H4" s="942" t="s">
        <v>185</v>
      </c>
      <c r="I4" s="942" t="s">
        <v>186</v>
      </c>
      <c r="J4" s="942" t="s">
        <v>187</v>
      </c>
    </row>
    <row r="5" spans="1:10" s="2" customFormat="1" ht="15">
      <c r="A5" s="930"/>
      <c r="B5" s="930"/>
      <c r="C5" s="930"/>
      <c r="D5" s="942"/>
      <c r="E5" s="942"/>
      <c r="F5" s="942"/>
      <c r="G5" s="942"/>
      <c r="H5" s="942"/>
      <c r="I5" s="942"/>
      <c r="J5" s="942"/>
    </row>
    <row r="6" spans="1:10" s="2" customFormat="1" ht="15">
      <c r="A6" s="930"/>
      <c r="B6" s="930"/>
      <c r="C6" s="930"/>
      <c r="D6" s="942"/>
      <c r="E6" s="942"/>
      <c r="F6" s="942"/>
      <c r="G6" s="942"/>
      <c r="H6" s="942"/>
      <c r="I6" s="942"/>
      <c r="J6" s="942"/>
    </row>
    <row r="7" spans="1:10" s="102" customFormat="1" ht="15">
      <c r="A7" s="931"/>
      <c r="B7" s="931"/>
      <c r="C7" s="930"/>
      <c r="D7" s="942"/>
      <c r="E7" s="942"/>
      <c r="F7" s="942"/>
      <c r="G7" s="942"/>
      <c r="H7" s="942"/>
      <c r="I7" s="942"/>
      <c r="J7" s="942"/>
    </row>
    <row r="8" spans="1:10" ht="15.75">
      <c r="A8" s="949" t="s">
        <v>3</v>
      </c>
      <c r="B8" s="950"/>
      <c r="C8" s="103">
        <v>1</v>
      </c>
      <c r="D8" s="103" t="s">
        <v>14</v>
      </c>
      <c r="E8" s="103" t="s">
        <v>19</v>
      </c>
      <c r="F8" s="103" t="s">
        <v>22</v>
      </c>
      <c r="G8" s="103" t="s">
        <v>23</v>
      </c>
      <c r="H8" s="103" t="s">
        <v>24</v>
      </c>
      <c r="I8" s="103" t="s">
        <v>25</v>
      </c>
      <c r="J8" s="103" t="s">
        <v>26</v>
      </c>
    </row>
    <row r="9" spans="1:11" s="213" customFormat="1" ht="15.75">
      <c r="A9" s="951" t="s">
        <v>10</v>
      </c>
      <c r="B9" s="952"/>
      <c r="C9" s="545">
        <f>C10+C11</f>
        <v>5</v>
      </c>
      <c r="D9" s="545">
        <f aca="true" t="shared" si="0" ref="D9:J9">D10+D11</f>
        <v>3</v>
      </c>
      <c r="E9" s="545">
        <f t="shared" si="0"/>
        <v>2</v>
      </c>
      <c r="F9" s="545">
        <f>F10+F11</f>
        <v>5</v>
      </c>
      <c r="G9" s="545">
        <f>G10+G11</f>
        <v>0</v>
      </c>
      <c r="H9" s="545">
        <f>H10+H11</f>
        <v>3</v>
      </c>
      <c r="I9" s="545">
        <f t="shared" si="0"/>
        <v>0</v>
      </c>
      <c r="J9" s="545">
        <f t="shared" si="0"/>
        <v>2</v>
      </c>
      <c r="K9" s="227"/>
    </row>
    <row r="10" spans="1:42" s="285" customFormat="1" ht="15">
      <c r="A10" s="103" t="s">
        <v>0</v>
      </c>
      <c r="B10" s="546" t="s">
        <v>321</v>
      </c>
      <c r="C10" s="547">
        <v>0</v>
      </c>
      <c r="D10" s="547">
        <v>0</v>
      </c>
      <c r="E10" s="547"/>
      <c r="F10" s="547">
        <v>0</v>
      </c>
      <c r="G10" s="547"/>
      <c r="H10" s="547">
        <v>0</v>
      </c>
      <c r="I10" s="547"/>
      <c r="J10" s="547"/>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row>
    <row r="11" spans="1:10" s="673" customFormat="1" ht="15.75">
      <c r="A11" s="672" t="s">
        <v>1</v>
      </c>
      <c r="B11" s="672" t="s">
        <v>8</v>
      </c>
      <c r="C11" s="672">
        <f>SUM(C12:C23)</f>
        <v>5</v>
      </c>
      <c r="D11" s="672">
        <f aca="true" t="shared" si="1" ref="D11:J11">SUM(D12:D23)</f>
        <v>3</v>
      </c>
      <c r="E11" s="672">
        <f t="shared" si="1"/>
        <v>2</v>
      </c>
      <c r="F11" s="672">
        <f t="shared" si="1"/>
        <v>5</v>
      </c>
      <c r="G11" s="672">
        <f t="shared" si="1"/>
        <v>0</v>
      </c>
      <c r="H11" s="672">
        <f t="shared" si="1"/>
        <v>3</v>
      </c>
      <c r="I11" s="672">
        <f t="shared" si="1"/>
        <v>0</v>
      </c>
      <c r="J11" s="672">
        <f t="shared" si="1"/>
        <v>2</v>
      </c>
    </row>
    <row r="12" spans="1:42" s="285" customFormat="1" ht="15">
      <c r="A12" s="103" t="s">
        <v>13</v>
      </c>
      <c r="B12" s="546" t="s">
        <v>375</v>
      </c>
      <c r="C12" s="547">
        <v>1</v>
      </c>
      <c r="D12" s="547">
        <v>1</v>
      </c>
      <c r="E12" s="547">
        <v>0</v>
      </c>
      <c r="F12" s="547">
        <v>1</v>
      </c>
      <c r="G12" s="547">
        <v>0</v>
      </c>
      <c r="H12" s="547">
        <v>1</v>
      </c>
      <c r="I12" s="547"/>
      <c r="J12" s="547"/>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row>
    <row r="13" spans="1:42" s="285" customFormat="1" ht="15">
      <c r="A13" s="103" t="s">
        <v>14</v>
      </c>
      <c r="B13" s="546" t="s">
        <v>376</v>
      </c>
      <c r="C13" s="547"/>
      <c r="D13" s="547"/>
      <c r="E13" s="547"/>
      <c r="F13" s="547"/>
      <c r="G13" s="547"/>
      <c r="H13" s="547"/>
      <c r="I13" s="547"/>
      <c r="J13" s="547"/>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row>
    <row r="14" spans="1:42" s="285" customFormat="1" ht="15">
      <c r="A14" s="103" t="s">
        <v>19</v>
      </c>
      <c r="B14" s="546" t="s">
        <v>377</v>
      </c>
      <c r="C14" s="547">
        <f>D14+E14</f>
        <v>1</v>
      </c>
      <c r="D14" s="547">
        <v>1</v>
      </c>
      <c r="E14" s="547"/>
      <c r="F14" s="547">
        <v>1</v>
      </c>
      <c r="G14" s="547"/>
      <c r="H14" s="547">
        <v>1</v>
      </c>
      <c r="I14" s="547"/>
      <c r="J14" s="547"/>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row>
    <row r="15" spans="1:42" s="285" customFormat="1" ht="15">
      <c r="A15" s="103" t="s">
        <v>22</v>
      </c>
      <c r="B15" s="546" t="s">
        <v>378</v>
      </c>
      <c r="C15" s="547">
        <f>D15+E15</f>
        <v>3</v>
      </c>
      <c r="D15" s="547">
        <v>1</v>
      </c>
      <c r="E15" s="547">
        <v>2</v>
      </c>
      <c r="F15" s="547">
        <v>3</v>
      </c>
      <c r="G15" s="547">
        <v>0</v>
      </c>
      <c r="H15" s="547">
        <v>1</v>
      </c>
      <c r="I15" s="547"/>
      <c r="J15" s="547">
        <v>2</v>
      </c>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row>
    <row r="16" spans="1:42" s="285" customFormat="1" ht="15">
      <c r="A16" s="103" t="s">
        <v>23</v>
      </c>
      <c r="B16" s="546" t="s">
        <v>379</v>
      </c>
      <c r="C16" s="547"/>
      <c r="D16" s="547"/>
      <c r="E16" s="547"/>
      <c r="F16" s="547"/>
      <c r="G16" s="547"/>
      <c r="H16" s="547"/>
      <c r="I16" s="547"/>
      <c r="J16" s="547"/>
      <c r="K16" s="285" t="s">
        <v>444</v>
      </c>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row>
    <row r="17" spans="1:42" s="285" customFormat="1" ht="15">
      <c r="A17" s="103" t="s">
        <v>24</v>
      </c>
      <c r="B17" s="546" t="s">
        <v>380</v>
      </c>
      <c r="C17" s="547"/>
      <c r="D17" s="547"/>
      <c r="E17" s="547"/>
      <c r="F17" s="547"/>
      <c r="G17" s="547"/>
      <c r="H17" s="547"/>
      <c r="I17" s="547"/>
      <c r="J17" s="547"/>
      <c r="K17" s="285" t="s">
        <v>445</v>
      </c>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row>
    <row r="18" spans="1:42" s="285" customFormat="1" ht="15">
      <c r="A18" s="103" t="s">
        <v>25</v>
      </c>
      <c r="B18" s="546" t="s">
        <v>381</v>
      </c>
      <c r="C18" s="547"/>
      <c r="D18" s="547"/>
      <c r="E18" s="227"/>
      <c r="F18" s="547"/>
      <c r="G18" s="227"/>
      <c r="H18" s="547"/>
      <c r="I18" s="227"/>
      <c r="J18" s="227"/>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row>
    <row r="19" spans="1:42" s="285" customFormat="1" ht="15">
      <c r="A19" s="103" t="s">
        <v>26</v>
      </c>
      <c r="B19" s="546" t="s">
        <v>382</v>
      </c>
      <c r="C19" s="547"/>
      <c r="D19" s="547"/>
      <c r="E19" s="547"/>
      <c r="F19" s="547"/>
      <c r="G19" s="547"/>
      <c r="H19" s="547"/>
      <c r="I19" s="547"/>
      <c r="J19" s="547"/>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row>
    <row r="20" spans="1:42" s="285" customFormat="1" ht="15">
      <c r="A20" s="103" t="s">
        <v>27</v>
      </c>
      <c r="B20" s="546" t="s">
        <v>383</v>
      </c>
      <c r="C20" s="547"/>
      <c r="D20" s="547"/>
      <c r="E20" s="547"/>
      <c r="F20" s="547"/>
      <c r="G20" s="547"/>
      <c r="H20" s="547"/>
      <c r="I20" s="547"/>
      <c r="J20" s="547"/>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row>
    <row r="21" spans="1:42" s="285" customFormat="1" ht="15">
      <c r="A21" s="103" t="s">
        <v>29</v>
      </c>
      <c r="B21" s="546" t="s">
        <v>384</v>
      </c>
      <c r="C21" s="547"/>
      <c r="D21" s="547"/>
      <c r="E21" s="547"/>
      <c r="F21" s="547"/>
      <c r="G21" s="547"/>
      <c r="H21" s="547"/>
      <c r="I21" s="547"/>
      <c r="J21" s="547"/>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row>
    <row r="22" spans="1:42" s="285" customFormat="1" ht="15">
      <c r="A22" s="103" t="s">
        <v>30</v>
      </c>
      <c r="B22" s="546" t="s">
        <v>385</v>
      </c>
      <c r="C22" s="547"/>
      <c r="D22" s="547"/>
      <c r="E22" s="547"/>
      <c r="F22" s="547"/>
      <c r="G22" s="547"/>
      <c r="H22" s="547"/>
      <c r="I22" s="547"/>
      <c r="J22" s="547"/>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row>
    <row r="23" spans="1:42" s="285" customFormat="1" ht="15">
      <c r="A23" s="103" t="s">
        <v>104</v>
      </c>
      <c r="B23" s="546" t="s">
        <v>386</v>
      </c>
      <c r="C23" s="547"/>
      <c r="D23" s="547"/>
      <c r="E23" s="547"/>
      <c r="F23" s="547"/>
      <c r="G23" s="547"/>
      <c r="H23" s="547"/>
      <c r="I23" s="547"/>
      <c r="J23" s="547"/>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row>
    <row r="24" spans="1:42" s="285" customFormat="1" ht="12.75">
      <c r="A24" s="358"/>
      <c r="B24" s="359"/>
      <c r="C24" s="360"/>
      <c r="D24" s="360"/>
      <c r="E24" s="292"/>
      <c r="F24" s="360"/>
      <c r="G24" s="360"/>
      <c r="H24" s="360"/>
      <c r="I24" s="360"/>
      <c r="J24" s="360"/>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row>
    <row r="25" spans="1:10" ht="16.5">
      <c r="A25" s="6"/>
      <c r="B25" s="953"/>
      <c r="C25" s="953"/>
      <c r="D25" s="953"/>
      <c r="E25" s="374"/>
      <c r="F25" s="114"/>
      <c r="G25" s="944" t="str">
        <f>TT!C4</f>
        <v>Sơn La, ngày       tháng     năm 2021</v>
      </c>
      <c r="H25" s="944"/>
      <c r="I25" s="944"/>
      <c r="J25" s="944"/>
    </row>
    <row r="26" spans="1:10" ht="15.75">
      <c r="A26" s="6"/>
      <c r="B26" s="935" t="s">
        <v>282</v>
      </c>
      <c r="C26" s="935"/>
      <c r="D26" s="935"/>
      <c r="E26" s="627"/>
      <c r="F26" s="627"/>
      <c r="G26" s="935" t="str">
        <f>TT!C5</f>
        <v>PHÓ CỤC TRƯỞNG</v>
      </c>
      <c r="H26" s="935"/>
      <c r="I26" s="935"/>
      <c r="J26" s="935"/>
    </row>
    <row r="27" spans="2:10" ht="15.75">
      <c r="B27" s="628"/>
      <c r="C27" s="628"/>
      <c r="D27" s="629"/>
      <c r="E27" s="629"/>
      <c r="F27" s="629"/>
      <c r="G27" s="628"/>
      <c r="H27" s="628"/>
      <c r="I27" s="628"/>
      <c r="J27" s="628"/>
    </row>
    <row r="28" spans="2:10" ht="15.75">
      <c r="B28" s="628"/>
      <c r="C28" s="628"/>
      <c r="D28" s="629"/>
      <c r="E28" s="629"/>
      <c r="F28" s="629"/>
      <c r="G28" s="628"/>
      <c r="H28" s="628"/>
      <c r="I28" s="628"/>
      <c r="J28" s="628"/>
    </row>
    <row r="29" spans="2:10" ht="15.75">
      <c r="B29" s="628"/>
      <c r="C29" s="628"/>
      <c r="D29" s="629"/>
      <c r="E29" s="629"/>
      <c r="F29" s="629"/>
      <c r="G29" s="628"/>
      <c r="H29" s="628"/>
      <c r="I29" s="628"/>
      <c r="J29" s="628"/>
    </row>
    <row r="30" spans="2:10" ht="15.75">
      <c r="B30" s="628"/>
      <c r="C30" s="628"/>
      <c r="D30" s="629"/>
      <c r="E30" s="629"/>
      <c r="F30" s="629"/>
      <c r="G30" s="628"/>
      <c r="H30" s="628"/>
      <c r="I30" s="628"/>
      <c r="J30" s="628"/>
    </row>
    <row r="31" spans="2:10" ht="15.75">
      <c r="B31" s="628"/>
      <c r="C31" s="628"/>
      <c r="D31" s="629"/>
      <c r="E31" s="629"/>
      <c r="F31" s="629"/>
      <c r="G31" s="628"/>
      <c r="H31" s="628"/>
      <c r="I31" s="628"/>
      <c r="J31" s="628"/>
    </row>
    <row r="32" spans="2:10" ht="15.75">
      <c r="B32" s="628"/>
      <c r="C32" s="628"/>
      <c r="D32" s="629"/>
      <c r="E32" s="629"/>
      <c r="F32" s="629"/>
      <c r="G32" s="628"/>
      <c r="H32" s="628"/>
      <c r="I32" s="628"/>
      <c r="J32" s="628"/>
    </row>
    <row r="33" spans="2:10" ht="15.75">
      <c r="B33" s="936" t="str">
        <f>TT!C6</f>
        <v>Nguyễn Thị Ngọc</v>
      </c>
      <c r="C33" s="936"/>
      <c r="D33" s="936"/>
      <c r="E33" s="629"/>
      <c r="F33" s="629"/>
      <c r="G33" s="936" t="str">
        <f>TT!C3</f>
        <v>Lò Anh Vĩnh</v>
      </c>
      <c r="H33" s="936"/>
      <c r="I33" s="936"/>
      <c r="J33" s="936"/>
    </row>
  </sheetData>
  <sheetProtection formatCells="0" formatColumns="0" formatRows="0" insertRows="0" deleteRows="0"/>
  <mergeCells count="24">
    <mergeCell ref="G26:J26"/>
    <mergeCell ref="G33:J33"/>
    <mergeCell ref="B26:D26"/>
    <mergeCell ref="B33:D33"/>
    <mergeCell ref="D4:D7"/>
    <mergeCell ref="E4:E7"/>
    <mergeCell ref="J4:J7"/>
    <mergeCell ref="A8:B8"/>
    <mergeCell ref="A9:B9"/>
    <mergeCell ref="B25:D25"/>
    <mergeCell ref="A1:B1"/>
    <mergeCell ref="C1:H1"/>
    <mergeCell ref="I1:J1"/>
    <mergeCell ref="C3:C7"/>
    <mergeCell ref="D3:E3"/>
    <mergeCell ref="F3:F7"/>
    <mergeCell ref="G3:J3"/>
    <mergeCell ref="G25:J25"/>
    <mergeCell ref="I2:J2"/>
    <mergeCell ref="A3:A7"/>
    <mergeCell ref="B3:B7"/>
    <mergeCell ref="G4:G7"/>
    <mergeCell ref="H4:H7"/>
    <mergeCell ref="I4:I7"/>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BA60"/>
  <sheetViews>
    <sheetView view="pageBreakPreview" zoomScaleSheetLayoutView="100" zoomScalePageLayoutView="0" workbookViewId="0" topLeftCell="A40">
      <selection activeCell="J53" sqref="J53"/>
    </sheetView>
  </sheetViews>
  <sheetFormatPr defaultColWidth="9.00390625" defaultRowHeight="15.75"/>
  <cols>
    <col min="1" max="1" width="5.00390625" style="3" customWidth="1"/>
    <col min="2" max="2" width="20.25390625" style="3" customWidth="1"/>
    <col min="3" max="3" width="5.625" style="3" customWidth="1"/>
    <col min="4" max="5" width="5.375" style="3" customWidth="1"/>
    <col min="6" max="6" width="5.625" style="3" customWidth="1"/>
    <col min="7" max="7" width="5.375" style="3" customWidth="1"/>
    <col min="8" max="8" width="6.125" style="3" customWidth="1"/>
    <col min="9" max="10" width="5.75390625" style="3" customWidth="1"/>
    <col min="11" max="11" width="6.375" style="3" customWidth="1"/>
    <col min="12" max="12" width="6.875" style="3" customWidth="1"/>
    <col min="13" max="14" width="6.25390625" style="3" customWidth="1"/>
    <col min="15" max="15" width="5.125" style="3" customWidth="1"/>
    <col min="16" max="16" width="4.25390625" style="3" customWidth="1"/>
    <col min="17" max="17" width="6.625" style="3" customWidth="1"/>
    <col min="18" max="22" width="5.875" style="3" customWidth="1"/>
    <col min="23" max="23" width="7.125" style="3" customWidth="1"/>
    <col min="24" max="24" width="5.625" style="284" customWidth="1"/>
    <col min="25" max="26" width="5.25390625" style="284" customWidth="1"/>
    <col min="27" max="29" width="5.25390625" style="285" customWidth="1"/>
    <col min="30" max="33" width="9.00390625" style="3" customWidth="1"/>
    <col min="34" max="16384" width="9.00390625" style="3" customWidth="1"/>
  </cols>
  <sheetData>
    <row r="1" spans="1:53" s="277" customFormat="1" ht="51.75" customHeight="1">
      <c r="A1" s="976" t="s">
        <v>316</v>
      </c>
      <c r="B1" s="976"/>
      <c r="C1" s="976"/>
      <c r="D1" s="976"/>
      <c r="E1" s="976"/>
      <c r="F1" s="947" t="str">
        <f>"KẾT QUẢ GIẢI QUYẾT KHIẾU NẠI, TỐ CÁO 
VỀ THI HÀNH ÁN DÂN SỰ
"&amp;TT!C8&amp;""</f>
        <v>KẾT QUẢ GIẢI QUYẾT KHIẾU NẠI, TỐ CÁO 
VỀ THI HÀNH ÁN DÂN SỰ
01 tháng/năm 2022</v>
      </c>
      <c r="G1" s="947"/>
      <c r="H1" s="947"/>
      <c r="I1" s="947"/>
      <c r="J1" s="947"/>
      <c r="K1" s="947"/>
      <c r="L1" s="947"/>
      <c r="M1" s="947"/>
      <c r="N1" s="947"/>
      <c r="O1" s="947"/>
      <c r="P1" s="947"/>
      <c r="Q1" s="947"/>
      <c r="R1" s="948" t="str">
        <f>'[2]Thông tin'!C2</f>
        <v>Đơn vị  báo cáo: CỤC THADS TỈNH SƠN LA
Đơn vị nhận báo cáo: TỔNG CỤC THADS</v>
      </c>
      <c r="S1" s="948"/>
      <c r="T1" s="948"/>
      <c r="U1" s="948"/>
      <c r="V1" s="948"/>
      <c r="W1" s="948"/>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row>
    <row r="2" spans="1:29" ht="16.5">
      <c r="A2" s="104"/>
      <c r="B2" s="104"/>
      <c r="C2" s="104"/>
      <c r="D2" s="104"/>
      <c r="E2" s="105"/>
      <c r="F2" s="105"/>
      <c r="G2" s="106"/>
      <c r="H2" s="106"/>
      <c r="I2" s="106"/>
      <c r="J2" s="106"/>
      <c r="K2" s="106"/>
      <c r="L2" s="107"/>
      <c r="M2" s="107"/>
      <c r="N2" s="108"/>
      <c r="O2" s="106"/>
      <c r="P2" s="106"/>
      <c r="Q2" s="105"/>
      <c r="R2" s="977" t="s">
        <v>188</v>
      </c>
      <c r="S2" s="977"/>
      <c r="T2" s="977"/>
      <c r="U2" s="977"/>
      <c r="V2" s="977"/>
      <c r="W2" s="977"/>
      <c r="X2" s="267"/>
      <c r="Y2" s="267"/>
      <c r="Z2" s="267"/>
      <c r="AA2" s="277"/>
      <c r="AB2" s="277"/>
      <c r="AC2" s="277"/>
    </row>
    <row r="3" spans="1:29" s="6" customFormat="1" ht="15.75">
      <c r="A3" s="957" t="s">
        <v>136</v>
      </c>
      <c r="B3" s="966" t="s">
        <v>21</v>
      </c>
      <c r="C3" s="957" t="s">
        <v>189</v>
      </c>
      <c r="D3" s="957" t="s">
        <v>190</v>
      </c>
      <c r="E3" s="958" t="s">
        <v>298</v>
      </c>
      <c r="F3" s="959"/>
      <c r="G3" s="959"/>
      <c r="H3" s="959"/>
      <c r="I3" s="959"/>
      <c r="J3" s="959"/>
      <c r="K3" s="959"/>
      <c r="L3" s="959"/>
      <c r="M3" s="959"/>
      <c r="N3" s="959"/>
      <c r="O3" s="959"/>
      <c r="P3" s="959"/>
      <c r="Q3" s="960"/>
      <c r="R3" s="956" t="s">
        <v>191</v>
      </c>
      <c r="S3" s="956"/>
      <c r="T3" s="956"/>
      <c r="U3" s="956"/>
      <c r="V3" s="956"/>
      <c r="W3" s="956"/>
      <c r="X3" s="267"/>
      <c r="Y3" s="267"/>
      <c r="Z3" s="267"/>
      <c r="AA3" s="277"/>
      <c r="AB3" s="277"/>
      <c r="AC3" s="277"/>
    </row>
    <row r="4" spans="1:29" s="6" customFormat="1" ht="15.75">
      <c r="A4" s="961"/>
      <c r="B4" s="967"/>
      <c r="C4" s="961"/>
      <c r="D4" s="961"/>
      <c r="E4" s="956" t="s">
        <v>192</v>
      </c>
      <c r="F4" s="956"/>
      <c r="G4" s="956"/>
      <c r="H4" s="958" t="s">
        <v>193</v>
      </c>
      <c r="I4" s="959"/>
      <c r="J4" s="959"/>
      <c r="K4" s="959"/>
      <c r="L4" s="959"/>
      <c r="M4" s="959"/>
      <c r="N4" s="959"/>
      <c r="O4" s="959"/>
      <c r="P4" s="959"/>
      <c r="Q4" s="960"/>
      <c r="R4" s="956" t="s">
        <v>10</v>
      </c>
      <c r="S4" s="956" t="s">
        <v>4</v>
      </c>
      <c r="T4" s="956"/>
      <c r="U4" s="956"/>
      <c r="V4" s="956"/>
      <c r="W4" s="956"/>
      <c r="X4" s="278"/>
      <c r="Y4" s="278"/>
      <c r="Z4" s="278"/>
      <c r="AA4" s="279"/>
      <c r="AB4" s="279"/>
      <c r="AC4" s="279"/>
    </row>
    <row r="5" spans="1:29" s="6" customFormat="1" ht="15.75">
      <c r="A5" s="961"/>
      <c r="B5" s="967"/>
      <c r="C5" s="961"/>
      <c r="D5" s="961"/>
      <c r="E5" s="956"/>
      <c r="F5" s="956"/>
      <c r="G5" s="956"/>
      <c r="H5" s="972" t="s">
        <v>284</v>
      </c>
      <c r="I5" s="970" t="s">
        <v>4</v>
      </c>
      <c r="J5" s="971"/>
      <c r="K5" s="971"/>
      <c r="L5" s="971"/>
      <c r="M5" s="971"/>
      <c r="N5" s="971"/>
      <c r="O5" s="971"/>
      <c r="P5" s="966"/>
      <c r="Q5" s="957" t="s">
        <v>194</v>
      </c>
      <c r="R5" s="956"/>
      <c r="S5" s="956" t="s">
        <v>297</v>
      </c>
      <c r="T5" s="956" t="s">
        <v>195</v>
      </c>
      <c r="U5" s="956" t="s">
        <v>196</v>
      </c>
      <c r="V5" s="956" t="s">
        <v>197</v>
      </c>
      <c r="W5" s="956" t="s">
        <v>198</v>
      </c>
      <c r="X5" s="278" t="s">
        <v>2</v>
      </c>
      <c r="Y5" s="278"/>
      <c r="Z5" s="278"/>
      <c r="AA5" s="279"/>
      <c r="AB5" s="279"/>
      <c r="AC5" s="279"/>
    </row>
    <row r="6" spans="1:29" s="6" customFormat="1" ht="28.5" customHeight="1">
      <c r="A6" s="961"/>
      <c r="B6" s="967"/>
      <c r="C6" s="961"/>
      <c r="D6" s="961"/>
      <c r="E6" s="956" t="s">
        <v>10</v>
      </c>
      <c r="F6" s="956" t="s">
        <v>4</v>
      </c>
      <c r="G6" s="956"/>
      <c r="H6" s="973"/>
      <c r="I6" s="956" t="s">
        <v>199</v>
      </c>
      <c r="J6" s="956"/>
      <c r="K6" s="956"/>
      <c r="L6" s="956" t="s">
        <v>200</v>
      </c>
      <c r="M6" s="956"/>
      <c r="N6" s="956"/>
      <c r="O6" s="956" t="s">
        <v>201</v>
      </c>
      <c r="P6" s="956" t="s">
        <v>202</v>
      </c>
      <c r="Q6" s="961"/>
      <c r="R6" s="956"/>
      <c r="S6" s="974"/>
      <c r="T6" s="956"/>
      <c r="U6" s="956"/>
      <c r="V6" s="956"/>
      <c r="W6" s="956"/>
      <c r="X6" s="278"/>
      <c r="Y6" s="278"/>
      <c r="Z6" s="278"/>
      <c r="AA6" s="279"/>
      <c r="AB6" s="279"/>
      <c r="AC6" s="279"/>
    </row>
    <row r="7" spans="1:29" s="6" customFormat="1" ht="89.25">
      <c r="A7" s="969"/>
      <c r="B7" s="968"/>
      <c r="C7" s="961"/>
      <c r="D7" s="961"/>
      <c r="E7" s="957"/>
      <c r="F7" s="556" t="s">
        <v>203</v>
      </c>
      <c r="G7" s="556" t="s">
        <v>204</v>
      </c>
      <c r="H7" s="973"/>
      <c r="I7" s="556" t="s">
        <v>205</v>
      </c>
      <c r="J7" s="556" t="s">
        <v>206</v>
      </c>
      <c r="K7" s="556" t="s">
        <v>207</v>
      </c>
      <c r="L7" s="556" t="s">
        <v>208</v>
      </c>
      <c r="M7" s="556" t="s">
        <v>209</v>
      </c>
      <c r="N7" s="556" t="s">
        <v>210</v>
      </c>
      <c r="O7" s="957"/>
      <c r="P7" s="957"/>
      <c r="Q7" s="961"/>
      <c r="R7" s="957"/>
      <c r="S7" s="975"/>
      <c r="T7" s="957"/>
      <c r="U7" s="957"/>
      <c r="V7" s="957"/>
      <c r="W7" s="957"/>
      <c r="X7" s="278"/>
      <c r="Y7" s="280"/>
      <c r="Z7" s="278"/>
      <c r="AA7" s="279"/>
      <c r="AB7" s="279"/>
      <c r="AC7" s="279"/>
    </row>
    <row r="8" spans="1:31" ht="24">
      <c r="A8" s="557"/>
      <c r="B8" s="558" t="s">
        <v>211</v>
      </c>
      <c r="C8" s="559">
        <v>1</v>
      </c>
      <c r="D8" s="560">
        <v>2</v>
      </c>
      <c r="E8" s="559">
        <v>3</v>
      </c>
      <c r="F8" s="560">
        <v>4</v>
      </c>
      <c r="G8" s="559">
        <v>5</v>
      </c>
      <c r="H8" s="560">
        <v>6</v>
      </c>
      <c r="I8" s="559">
        <v>7</v>
      </c>
      <c r="J8" s="560">
        <v>8</v>
      </c>
      <c r="K8" s="559">
        <v>9</v>
      </c>
      <c r="L8" s="560">
        <v>10</v>
      </c>
      <c r="M8" s="559">
        <v>11</v>
      </c>
      <c r="N8" s="560">
        <v>12</v>
      </c>
      <c r="O8" s="559">
        <v>13</v>
      </c>
      <c r="P8" s="560">
        <v>14</v>
      </c>
      <c r="Q8" s="559">
        <v>15</v>
      </c>
      <c r="R8" s="560">
        <v>16</v>
      </c>
      <c r="S8" s="559">
        <v>17</v>
      </c>
      <c r="T8" s="560">
        <v>18</v>
      </c>
      <c r="U8" s="559">
        <v>19</v>
      </c>
      <c r="V8" s="560">
        <v>20</v>
      </c>
      <c r="W8" s="559">
        <v>21</v>
      </c>
      <c r="X8" s="281" t="s">
        <v>423</v>
      </c>
      <c r="Y8" s="281" t="s">
        <v>424</v>
      </c>
      <c r="Z8" s="282"/>
      <c r="AA8" s="283" t="s">
        <v>425</v>
      </c>
      <c r="AB8" s="283"/>
      <c r="AC8" s="283"/>
      <c r="AD8" s="109"/>
      <c r="AE8" s="109"/>
    </row>
    <row r="9" spans="1:31" s="213" customFormat="1" ht="15.75">
      <c r="A9" s="561" t="s">
        <v>0</v>
      </c>
      <c r="B9" s="562" t="s">
        <v>212</v>
      </c>
      <c r="C9" s="563">
        <f>C12+C16+C19+C22+C25+C28+C31+C34+C37+C40+C43+C46+C49</f>
        <v>3</v>
      </c>
      <c r="D9" s="563">
        <f aca="true" t="shared" si="0" ref="D9:R9">D12+D16+D19+D22+D25+D28+D31+D34+D37+D40+D43+D46+D49</f>
        <v>0</v>
      </c>
      <c r="E9" s="563">
        <f t="shared" si="0"/>
        <v>3</v>
      </c>
      <c r="F9" s="563">
        <f t="shared" si="0"/>
        <v>1</v>
      </c>
      <c r="G9" s="563">
        <f t="shared" si="0"/>
        <v>2</v>
      </c>
      <c r="H9" s="563">
        <f t="shared" si="0"/>
        <v>2</v>
      </c>
      <c r="I9" s="563">
        <f t="shared" si="0"/>
        <v>0</v>
      </c>
      <c r="J9" s="563">
        <f t="shared" si="0"/>
        <v>0</v>
      </c>
      <c r="K9" s="563">
        <f t="shared" si="0"/>
        <v>0</v>
      </c>
      <c r="L9" s="563">
        <f t="shared" si="0"/>
        <v>0</v>
      </c>
      <c r="M9" s="563">
        <f>M12+M16+M19+M22+M25+M28+M31+M34+M37+M40+M43+M46+M49</f>
        <v>0</v>
      </c>
      <c r="N9" s="563">
        <f>N12+N16+N19+N22+N25+N28+N31+N34+N37+N40+N43+N46+N49</f>
        <v>2</v>
      </c>
      <c r="O9" s="563">
        <f t="shared" si="0"/>
        <v>0</v>
      </c>
      <c r="P9" s="563">
        <f t="shared" si="0"/>
        <v>0</v>
      </c>
      <c r="Q9" s="563">
        <f t="shared" si="0"/>
        <v>0</v>
      </c>
      <c r="R9" s="563">
        <f t="shared" si="0"/>
        <v>2</v>
      </c>
      <c r="S9" s="563">
        <f>S12+S16+S19+S22+S25+S28+S31+S34+S37+S40+S43+S46+S49</f>
        <v>0</v>
      </c>
      <c r="T9" s="563">
        <f>T12+T16+T19+T22+T25+T28+T31+T34+T37+T40+T43+T46+T49</f>
        <v>0</v>
      </c>
      <c r="U9" s="563">
        <f>U12+U16+U19+U22+U25+U28+U31+U34+U37+U40+U43+U46+U49</f>
        <v>1</v>
      </c>
      <c r="V9" s="563">
        <f>V12+V16+V19+V22+V25+V28+V31+V34+V37+V40+V43+V46+V49</f>
        <v>1</v>
      </c>
      <c r="W9" s="563">
        <f>W12+W16+W19+W22+W25+W28+W31+W34+W37+W40+W43+W46+W49</f>
        <v>0</v>
      </c>
      <c r="X9" s="259">
        <f aca="true" t="shared" si="1" ref="X9:X24">E9</f>
        <v>3</v>
      </c>
      <c r="Y9" s="259">
        <f>H9+Q9</f>
        <v>2</v>
      </c>
      <c r="Z9" s="259">
        <f>X9-Y9</f>
        <v>1</v>
      </c>
      <c r="AA9" s="259">
        <f aca="true" t="shared" si="2" ref="AA9:AA22">C9-D9</f>
        <v>3</v>
      </c>
      <c r="AB9" s="259">
        <f aca="true" t="shared" si="3" ref="AB9:AB22">E9</f>
        <v>3</v>
      </c>
      <c r="AC9" s="259">
        <f>AA9-AB9</f>
        <v>0</v>
      </c>
      <c r="AD9" s="219"/>
      <c r="AE9" s="219"/>
    </row>
    <row r="10" spans="1:31" s="213" customFormat="1" ht="15.75">
      <c r="A10" s="561" t="s">
        <v>1</v>
      </c>
      <c r="B10" s="562" t="s">
        <v>213</v>
      </c>
      <c r="C10" s="563">
        <f>C13+C17+C23+C26+C29+C32+C35+C38+C41+C44+C47+C50</f>
        <v>3</v>
      </c>
      <c r="D10" s="563">
        <f aca="true" t="shared" si="4" ref="D10:W10">D13+D17+D23+D26+D29+D32+D35+D38+D41+D44+D47+D50</f>
        <v>2</v>
      </c>
      <c r="E10" s="563">
        <f>E13+E17+E23+E26+E29+E32+E35+E38+E41+E44+E47+E50</f>
        <v>2</v>
      </c>
      <c r="F10" s="563">
        <f t="shared" si="4"/>
        <v>0</v>
      </c>
      <c r="G10" s="563">
        <f>G13+G17+G23+G26+G29+G32+G35+G38+G41+G44+G47+G50</f>
        <v>2</v>
      </c>
      <c r="H10" s="563">
        <f t="shared" si="4"/>
        <v>0</v>
      </c>
      <c r="I10" s="563">
        <f t="shared" si="4"/>
        <v>0</v>
      </c>
      <c r="J10" s="563">
        <f t="shared" si="4"/>
        <v>0</v>
      </c>
      <c r="K10" s="563">
        <f t="shared" si="4"/>
        <v>0</v>
      </c>
      <c r="L10" s="563">
        <f t="shared" si="4"/>
        <v>0</v>
      </c>
      <c r="M10" s="563">
        <f t="shared" si="4"/>
        <v>0</v>
      </c>
      <c r="N10" s="563">
        <f t="shared" si="4"/>
        <v>0</v>
      </c>
      <c r="O10" s="563">
        <f t="shared" si="4"/>
        <v>0</v>
      </c>
      <c r="P10" s="563">
        <f t="shared" si="4"/>
        <v>0</v>
      </c>
      <c r="Q10" s="563">
        <f t="shared" si="4"/>
        <v>0</v>
      </c>
      <c r="R10" s="563">
        <f t="shared" si="4"/>
        <v>0</v>
      </c>
      <c r="S10" s="563">
        <f t="shared" si="4"/>
        <v>0</v>
      </c>
      <c r="T10" s="563">
        <f t="shared" si="4"/>
        <v>0</v>
      </c>
      <c r="U10" s="563">
        <f t="shared" si="4"/>
        <v>0</v>
      </c>
      <c r="V10" s="563">
        <f t="shared" si="4"/>
        <v>0</v>
      </c>
      <c r="W10" s="563">
        <f t="shared" si="4"/>
        <v>0</v>
      </c>
      <c r="X10" s="259">
        <f t="shared" si="1"/>
        <v>2</v>
      </c>
      <c r="Y10" s="259">
        <f>H10+Q10</f>
        <v>0</v>
      </c>
      <c r="Z10" s="259">
        <f aca="true" t="shared" si="5" ref="Z10:Z15">X10-Y10</f>
        <v>2</v>
      </c>
      <c r="AA10" s="259">
        <f t="shared" si="2"/>
        <v>1</v>
      </c>
      <c r="AB10" s="259">
        <f t="shared" si="3"/>
        <v>2</v>
      </c>
      <c r="AC10" s="259">
        <f>AA10-AB10</f>
        <v>-1</v>
      </c>
      <c r="AD10" s="219"/>
      <c r="AE10" s="219"/>
    </row>
    <row r="11" spans="1:29" s="239" customFormat="1" ht="15.75">
      <c r="A11" s="564" t="s">
        <v>13</v>
      </c>
      <c r="B11" s="565" t="s">
        <v>403</v>
      </c>
      <c r="C11" s="566">
        <f>C12+C13</f>
        <v>4</v>
      </c>
      <c r="D11" s="566">
        <f>D12+D13</f>
        <v>2</v>
      </c>
      <c r="E11" s="566">
        <f aca="true" t="shared" si="6" ref="E11:W11">E12+E13</f>
        <v>3</v>
      </c>
      <c r="F11" s="566">
        <f t="shared" si="6"/>
        <v>0</v>
      </c>
      <c r="G11" s="566">
        <f t="shared" si="6"/>
        <v>3</v>
      </c>
      <c r="H11" s="566">
        <f>H12+H13</f>
        <v>0</v>
      </c>
      <c r="I11" s="566">
        <f t="shared" si="6"/>
        <v>0</v>
      </c>
      <c r="J11" s="566">
        <f t="shared" si="6"/>
        <v>0</v>
      </c>
      <c r="K11" s="566">
        <f>K12+K13</f>
        <v>0</v>
      </c>
      <c r="L11" s="566">
        <f t="shared" si="6"/>
        <v>0</v>
      </c>
      <c r="M11" s="566">
        <f t="shared" si="6"/>
        <v>0</v>
      </c>
      <c r="N11" s="566">
        <f>N12+N13</f>
        <v>0</v>
      </c>
      <c r="O11" s="566">
        <f t="shared" si="6"/>
        <v>0</v>
      </c>
      <c r="P11" s="566">
        <f t="shared" si="6"/>
        <v>0</v>
      </c>
      <c r="Q11" s="566">
        <f>Q12+Q13</f>
        <v>0</v>
      </c>
      <c r="R11" s="566">
        <f t="shared" si="6"/>
        <v>0</v>
      </c>
      <c r="S11" s="566">
        <f t="shared" si="6"/>
        <v>0</v>
      </c>
      <c r="T11" s="566">
        <f t="shared" si="6"/>
        <v>0</v>
      </c>
      <c r="U11" s="566">
        <f t="shared" si="6"/>
        <v>0</v>
      </c>
      <c r="V11" s="566">
        <f t="shared" si="6"/>
        <v>0</v>
      </c>
      <c r="W11" s="566">
        <f t="shared" si="6"/>
        <v>0</v>
      </c>
      <c r="X11" s="259">
        <f t="shared" si="1"/>
        <v>3</v>
      </c>
      <c r="Y11" s="259">
        <f>H11+Q11</f>
        <v>0</v>
      </c>
      <c r="Z11" s="259">
        <f t="shared" si="5"/>
        <v>3</v>
      </c>
      <c r="AA11" s="259">
        <f t="shared" si="2"/>
        <v>2</v>
      </c>
      <c r="AB11" s="259">
        <f t="shared" si="3"/>
        <v>3</v>
      </c>
      <c r="AC11" s="259">
        <f>AA11-AB11</f>
        <v>-1</v>
      </c>
    </row>
    <row r="12" spans="1:29" s="239" customFormat="1" ht="15.75">
      <c r="A12" s="567" t="s">
        <v>15</v>
      </c>
      <c r="B12" s="568" t="s">
        <v>214</v>
      </c>
      <c r="C12" s="569">
        <v>1</v>
      </c>
      <c r="D12" s="569">
        <v>0</v>
      </c>
      <c r="E12" s="569">
        <f>F12+G12</f>
        <v>1</v>
      </c>
      <c r="F12" s="569">
        <v>0</v>
      </c>
      <c r="G12" s="569">
        <v>1</v>
      </c>
      <c r="H12" s="569">
        <f>I12+J12+K12+L12+M12+N12+O12+P12</f>
        <v>0</v>
      </c>
      <c r="I12" s="569">
        <v>0</v>
      </c>
      <c r="J12" s="569">
        <v>0</v>
      </c>
      <c r="K12" s="569">
        <v>0</v>
      </c>
      <c r="L12" s="569">
        <v>0</v>
      </c>
      <c r="M12" s="569">
        <v>0</v>
      </c>
      <c r="N12" s="569">
        <v>0</v>
      </c>
      <c r="O12" s="569">
        <v>0</v>
      </c>
      <c r="P12" s="569">
        <v>0</v>
      </c>
      <c r="Q12" s="569">
        <v>0</v>
      </c>
      <c r="R12" s="569">
        <f>SUM(S12:W12)</f>
        <v>0</v>
      </c>
      <c r="S12" s="569">
        <v>0</v>
      </c>
      <c r="T12" s="569">
        <v>0</v>
      </c>
      <c r="U12" s="569">
        <v>0</v>
      </c>
      <c r="V12" s="569">
        <v>0</v>
      </c>
      <c r="W12" s="569">
        <v>0</v>
      </c>
      <c r="X12" s="259">
        <f t="shared" si="1"/>
        <v>1</v>
      </c>
      <c r="Y12" s="259">
        <f>H12+Q12</f>
        <v>0</v>
      </c>
      <c r="Z12" s="259">
        <f t="shared" si="5"/>
        <v>1</v>
      </c>
      <c r="AA12" s="259">
        <f t="shared" si="2"/>
        <v>1</v>
      </c>
      <c r="AB12" s="259">
        <f t="shared" si="3"/>
        <v>1</v>
      </c>
      <c r="AC12" s="259">
        <f>AA12-AB12</f>
        <v>0</v>
      </c>
    </row>
    <row r="13" spans="1:29" s="239" customFormat="1" ht="15.75">
      <c r="A13" s="567" t="s">
        <v>16</v>
      </c>
      <c r="B13" s="568" t="s">
        <v>215</v>
      </c>
      <c r="C13" s="569">
        <v>3</v>
      </c>
      <c r="D13" s="569">
        <v>2</v>
      </c>
      <c r="E13" s="569">
        <v>2</v>
      </c>
      <c r="F13" s="569">
        <v>0</v>
      </c>
      <c r="G13" s="569">
        <v>2</v>
      </c>
      <c r="H13" s="569">
        <f>I13+J13+K13+L13+M13+N13+O13+P13</f>
        <v>0</v>
      </c>
      <c r="I13" s="569">
        <v>0</v>
      </c>
      <c r="J13" s="569">
        <v>0</v>
      </c>
      <c r="K13" s="569">
        <v>0</v>
      </c>
      <c r="L13" s="569">
        <v>0</v>
      </c>
      <c r="M13" s="569">
        <v>0</v>
      </c>
      <c r="N13" s="569">
        <v>0</v>
      </c>
      <c r="O13" s="569">
        <v>0</v>
      </c>
      <c r="P13" s="569">
        <v>0</v>
      </c>
      <c r="Q13" s="569">
        <v>0</v>
      </c>
      <c r="R13" s="569">
        <f>SUM(S13:W13)</f>
        <v>0</v>
      </c>
      <c r="S13" s="569">
        <v>0</v>
      </c>
      <c r="T13" s="569">
        <v>0</v>
      </c>
      <c r="U13" s="569">
        <v>0</v>
      </c>
      <c r="V13" s="569">
        <v>0</v>
      </c>
      <c r="W13" s="569">
        <v>0</v>
      </c>
      <c r="X13" s="259">
        <f t="shared" si="1"/>
        <v>2</v>
      </c>
      <c r="Y13" s="259">
        <f>H13+Q13</f>
        <v>0</v>
      </c>
      <c r="Z13" s="259">
        <f t="shared" si="5"/>
        <v>2</v>
      </c>
      <c r="AA13" s="259">
        <f t="shared" si="2"/>
        <v>1</v>
      </c>
      <c r="AB13" s="259">
        <f t="shared" si="3"/>
        <v>2</v>
      </c>
      <c r="AC13" s="259">
        <f aca="true" t="shared" si="7" ref="AC13:AC50">AA13-AB13</f>
        <v>-1</v>
      </c>
    </row>
    <row r="14" spans="1:29" s="239" customFormat="1" ht="15.75">
      <c r="A14" s="564"/>
      <c r="B14" s="570" t="s">
        <v>8</v>
      </c>
      <c r="C14" s="566">
        <f>C15+C18+C21+C24+C27+C30+C33+C36+C39+C42+C45+C48</f>
        <v>2</v>
      </c>
      <c r="D14" s="566">
        <f>D15+D18+D21+D24+D27+D30+D33+D36+D39+D42+D45+D48</f>
        <v>0</v>
      </c>
      <c r="E14" s="566">
        <f aca="true" t="shared" si="8" ref="E14:W14">E15+E18+E21+E24+E27+E30+E33+E36+E39+E42+E45+E48</f>
        <v>2</v>
      </c>
      <c r="F14" s="566">
        <f t="shared" si="8"/>
        <v>1</v>
      </c>
      <c r="G14" s="566">
        <f t="shared" si="8"/>
        <v>1</v>
      </c>
      <c r="H14" s="566">
        <f t="shared" si="8"/>
        <v>2</v>
      </c>
      <c r="I14" s="566">
        <f t="shared" si="8"/>
        <v>0</v>
      </c>
      <c r="J14" s="566">
        <f t="shared" si="8"/>
        <v>0</v>
      </c>
      <c r="K14" s="566">
        <f t="shared" si="8"/>
        <v>0</v>
      </c>
      <c r="L14" s="566">
        <f t="shared" si="8"/>
        <v>0</v>
      </c>
      <c r="M14" s="566">
        <f t="shared" si="8"/>
        <v>0</v>
      </c>
      <c r="N14" s="566">
        <f t="shared" si="8"/>
        <v>2</v>
      </c>
      <c r="O14" s="566">
        <f t="shared" si="8"/>
        <v>0</v>
      </c>
      <c r="P14" s="566">
        <f t="shared" si="8"/>
        <v>0</v>
      </c>
      <c r="Q14" s="566">
        <f t="shared" si="8"/>
        <v>0</v>
      </c>
      <c r="R14" s="566">
        <f t="shared" si="8"/>
        <v>2</v>
      </c>
      <c r="S14" s="566">
        <f t="shared" si="8"/>
        <v>0</v>
      </c>
      <c r="T14" s="566">
        <f t="shared" si="8"/>
        <v>0</v>
      </c>
      <c r="U14" s="566">
        <f>U15+U18+U21+U24+U27+U30+U33+U36+U39+U42+U45+U48</f>
        <v>1</v>
      </c>
      <c r="V14" s="566">
        <f t="shared" si="8"/>
        <v>1</v>
      </c>
      <c r="W14" s="566">
        <f t="shared" si="8"/>
        <v>0</v>
      </c>
      <c r="X14" s="259">
        <f t="shared" si="1"/>
        <v>2</v>
      </c>
      <c r="Y14" s="259">
        <f aca="true" t="shared" si="9" ref="Y14:Y48">H14+Q14</f>
        <v>2</v>
      </c>
      <c r="Z14" s="259">
        <f t="shared" si="5"/>
        <v>0</v>
      </c>
      <c r="AA14" s="259">
        <f t="shared" si="2"/>
        <v>2</v>
      </c>
      <c r="AB14" s="259">
        <f t="shared" si="3"/>
        <v>2</v>
      </c>
      <c r="AC14" s="259">
        <f t="shared" si="7"/>
        <v>0</v>
      </c>
    </row>
    <row r="15" spans="1:29" s="239" customFormat="1" ht="15.75">
      <c r="A15" s="564" t="s">
        <v>14</v>
      </c>
      <c r="B15" s="571" t="s">
        <v>408</v>
      </c>
      <c r="C15" s="566">
        <f aca="true" t="shared" si="10" ref="C15:W15">C16+C17</f>
        <v>1</v>
      </c>
      <c r="D15" s="566">
        <f t="shared" si="10"/>
        <v>0</v>
      </c>
      <c r="E15" s="566">
        <f t="shared" si="10"/>
        <v>1</v>
      </c>
      <c r="F15" s="566">
        <f t="shared" si="10"/>
        <v>0</v>
      </c>
      <c r="G15" s="566">
        <f t="shared" si="10"/>
        <v>1</v>
      </c>
      <c r="H15" s="566">
        <f t="shared" si="10"/>
        <v>1</v>
      </c>
      <c r="I15" s="566">
        <f t="shared" si="10"/>
        <v>0</v>
      </c>
      <c r="J15" s="566">
        <f t="shared" si="10"/>
        <v>0</v>
      </c>
      <c r="K15" s="566">
        <f t="shared" si="10"/>
        <v>0</v>
      </c>
      <c r="L15" s="566">
        <f t="shared" si="10"/>
        <v>0</v>
      </c>
      <c r="M15" s="566">
        <f t="shared" si="10"/>
        <v>0</v>
      </c>
      <c r="N15" s="566">
        <f t="shared" si="10"/>
        <v>1</v>
      </c>
      <c r="O15" s="566">
        <f t="shared" si="10"/>
        <v>0</v>
      </c>
      <c r="P15" s="566">
        <f t="shared" si="10"/>
        <v>0</v>
      </c>
      <c r="Q15" s="566">
        <f t="shared" si="10"/>
        <v>0</v>
      </c>
      <c r="R15" s="566">
        <f>R16+R17</f>
        <v>1</v>
      </c>
      <c r="S15" s="566">
        <f t="shared" si="10"/>
        <v>0</v>
      </c>
      <c r="T15" s="566">
        <f t="shared" si="10"/>
        <v>0</v>
      </c>
      <c r="U15" s="566">
        <f>U16+U17</f>
        <v>1</v>
      </c>
      <c r="V15" s="566">
        <f t="shared" si="10"/>
        <v>0</v>
      </c>
      <c r="W15" s="566">
        <f t="shared" si="10"/>
        <v>0</v>
      </c>
      <c r="X15" s="259">
        <f t="shared" si="1"/>
        <v>1</v>
      </c>
      <c r="Y15" s="259">
        <f t="shared" si="9"/>
        <v>1</v>
      </c>
      <c r="Z15" s="259">
        <f t="shared" si="5"/>
        <v>0</v>
      </c>
      <c r="AA15" s="259">
        <f t="shared" si="2"/>
        <v>1</v>
      </c>
      <c r="AB15" s="259">
        <f t="shared" si="3"/>
        <v>1</v>
      </c>
      <c r="AC15" s="259">
        <f t="shared" si="7"/>
        <v>0</v>
      </c>
    </row>
    <row r="16" spans="1:29" s="239" customFormat="1" ht="15.75">
      <c r="A16" s="567" t="s">
        <v>17</v>
      </c>
      <c r="B16" s="568" t="s">
        <v>214</v>
      </c>
      <c r="C16" s="569">
        <v>1</v>
      </c>
      <c r="D16" s="569"/>
      <c r="E16" s="569">
        <f>F16+G16</f>
        <v>1</v>
      </c>
      <c r="F16" s="569">
        <v>0</v>
      </c>
      <c r="G16" s="569">
        <v>1</v>
      </c>
      <c r="H16" s="569">
        <f>I16+J16+K16+L16+M16+N16+O16+P16</f>
        <v>1</v>
      </c>
      <c r="I16" s="569">
        <v>0</v>
      </c>
      <c r="J16" s="569"/>
      <c r="K16" s="569"/>
      <c r="L16" s="569"/>
      <c r="M16" s="569"/>
      <c r="N16" s="569">
        <v>1</v>
      </c>
      <c r="O16" s="569"/>
      <c r="P16" s="569">
        <v>0</v>
      </c>
      <c r="Q16" s="569"/>
      <c r="R16" s="569">
        <f>S16+T16+U16+V16+W16</f>
        <v>1</v>
      </c>
      <c r="S16" s="569"/>
      <c r="T16" s="569">
        <v>0</v>
      </c>
      <c r="U16" s="569">
        <v>1</v>
      </c>
      <c r="V16" s="569"/>
      <c r="W16" s="569"/>
      <c r="X16" s="259">
        <f t="shared" si="1"/>
        <v>1</v>
      </c>
      <c r="Y16" s="259">
        <f t="shared" si="9"/>
        <v>1</v>
      </c>
      <c r="Z16" s="259">
        <f>X16-Y16</f>
        <v>0</v>
      </c>
      <c r="AA16" s="259">
        <f t="shared" si="2"/>
        <v>1</v>
      </c>
      <c r="AB16" s="259">
        <f t="shared" si="3"/>
        <v>1</v>
      </c>
      <c r="AC16" s="259">
        <f t="shared" si="7"/>
        <v>0</v>
      </c>
    </row>
    <row r="17" spans="1:29" s="239" customFormat="1" ht="15.75">
      <c r="A17" s="567" t="s">
        <v>18</v>
      </c>
      <c r="B17" s="568" t="s">
        <v>215</v>
      </c>
      <c r="C17" s="569"/>
      <c r="D17" s="569"/>
      <c r="E17" s="569">
        <f>F17+G17</f>
        <v>0</v>
      </c>
      <c r="F17" s="569"/>
      <c r="G17" s="569"/>
      <c r="H17" s="569">
        <f>I17+J17+K17+L17+M17+N17+O17+P17</f>
        <v>0</v>
      </c>
      <c r="I17" s="569"/>
      <c r="J17" s="569"/>
      <c r="K17" s="569"/>
      <c r="L17" s="569"/>
      <c r="M17" s="569"/>
      <c r="N17" s="569"/>
      <c r="O17" s="569"/>
      <c r="P17" s="569"/>
      <c r="Q17" s="569"/>
      <c r="R17" s="569">
        <f>S17+T17+U17+V17+W17</f>
        <v>0</v>
      </c>
      <c r="S17" s="569"/>
      <c r="T17" s="569"/>
      <c r="U17" s="569"/>
      <c r="V17" s="569"/>
      <c r="W17" s="569"/>
      <c r="X17" s="259">
        <f t="shared" si="1"/>
        <v>0</v>
      </c>
      <c r="Y17" s="259">
        <f t="shared" si="9"/>
        <v>0</v>
      </c>
      <c r="Z17" s="259">
        <f aca="true" t="shared" si="11" ref="Z17:Z50">X17-Y17</f>
        <v>0</v>
      </c>
      <c r="AA17" s="259">
        <f t="shared" si="2"/>
        <v>0</v>
      </c>
      <c r="AB17" s="259">
        <f t="shared" si="3"/>
        <v>0</v>
      </c>
      <c r="AC17" s="259">
        <f t="shared" si="7"/>
        <v>0</v>
      </c>
    </row>
    <row r="18" spans="1:29" s="239" customFormat="1" ht="15.75">
      <c r="A18" s="564" t="s">
        <v>19</v>
      </c>
      <c r="B18" s="571" t="s">
        <v>409</v>
      </c>
      <c r="C18" s="566">
        <f>C19+C20</f>
        <v>0</v>
      </c>
      <c r="D18" s="566">
        <f aca="true" t="shared" si="12" ref="D18:W18">D19+D20</f>
        <v>0</v>
      </c>
      <c r="E18" s="566">
        <f t="shared" si="12"/>
        <v>0</v>
      </c>
      <c r="F18" s="566">
        <f t="shared" si="12"/>
        <v>0</v>
      </c>
      <c r="G18" s="566">
        <f t="shared" si="12"/>
        <v>0</v>
      </c>
      <c r="H18" s="566">
        <f t="shared" si="12"/>
        <v>0</v>
      </c>
      <c r="I18" s="566">
        <f t="shared" si="12"/>
        <v>0</v>
      </c>
      <c r="J18" s="566">
        <f t="shared" si="12"/>
        <v>0</v>
      </c>
      <c r="K18" s="566">
        <f t="shared" si="12"/>
        <v>0</v>
      </c>
      <c r="L18" s="566">
        <f t="shared" si="12"/>
        <v>0</v>
      </c>
      <c r="M18" s="566">
        <f t="shared" si="12"/>
        <v>0</v>
      </c>
      <c r="N18" s="566">
        <f t="shared" si="12"/>
        <v>0</v>
      </c>
      <c r="O18" s="566">
        <f t="shared" si="12"/>
        <v>0</v>
      </c>
      <c r="P18" s="566">
        <f t="shared" si="12"/>
        <v>0</v>
      </c>
      <c r="Q18" s="566">
        <f t="shared" si="12"/>
        <v>0</v>
      </c>
      <c r="R18" s="566">
        <f t="shared" si="12"/>
        <v>0</v>
      </c>
      <c r="S18" s="566">
        <f t="shared" si="12"/>
        <v>0</v>
      </c>
      <c r="T18" s="566">
        <f t="shared" si="12"/>
        <v>0</v>
      </c>
      <c r="U18" s="566">
        <f t="shared" si="12"/>
        <v>0</v>
      </c>
      <c r="V18" s="566">
        <f t="shared" si="12"/>
        <v>0</v>
      </c>
      <c r="W18" s="566">
        <f t="shared" si="12"/>
        <v>0</v>
      </c>
      <c r="X18" s="259">
        <f t="shared" si="1"/>
        <v>0</v>
      </c>
      <c r="Y18" s="259">
        <f t="shared" si="9"/>
        <v>0</v>
      </c>
      <c r="Z18" s="259">
        <f t="shared" si="11"/>
        <v>0</v>
      </c>
      <c r="AA18" s="259">
        <f t="shared" si="2"/>
        <v>0</v>
      </c>
      <c r="AB18" s="259">
        <f t="shared" si="3"/>
        <v>0</v>
      </c>
      <c r="AC18" s="259">
        <f t="shared" si="7"/>
        <v>0</v>
      </c>
    </row>
    <row r="19" spans="1:29" s="239" customFormat="1" ht="15.75">
      <c r="A19" s="567" t="s">
        <v>47</v>
      </c>
      <c r="B19" s="568" t="s">
        <v>214</v>
      </c>
      <c r="C19" s="569"/>
      <c r="D19" s="569"/>
      <c r="E19" s="569">
        <f>F19+G19</f>
        <v>0</v>
      </c>
      <c r="F19" s="569"/>
      <c r="G19" s="569"/>
      <c r="H19" s="569">
        <f>I19+J19+K19+L19+M19+N19+O19+P19</f>
        <v>0</v>
      </c>
      <c r="I19" s="569"/>
      <c r="J19" s="569"/>
      <c r="K19" s="569"/>
      <c r="L19" s="569"/>
      <c r="M19" s="569"/>
      <c r="N19" s="569"/>
      <c r="O19" s="569"/>
      <c r="P19" s="569"/>
      <c r="Q19" s="569"/>
      <c r="R19" s="569">
        <f>S19+T19+U19+V19+W19</f>
        <v>0</v>
      </c>
      <c r="S19" s="569"/>
      <c r="T19" s="569"/>
      <c r="U19" s="569"/>
      <c r="V19" s="569"/>
      <c r="W19" s="569"/>
      <c r="X19" s="259">
        <f t="shared" si="1"/>
        <v>0</v>
      </c>
      <c r="Y19" s="259">
        <f t="shared" si="9"/>
        <v>0</v>
      </c>
      <c r="Z19" s="259">
        <f t="shared" si="11"/>
        <v>0</v>
      </c>
      <c r="AA19" s="259">
        <f t="shared" si="2"/>
        <v>0</v>
      </c>
      <c r="AB19" s="259">
        <f t="shared" si="3"/>
        <v>0</v>
      </c>
      <c r="AC19" s="259">
        <f t="shared" si="7"/>
        <v>0</v>
      </c>
    </row>
    <row r="20" spans="1:29" s="239" customFormat="1" ht="15.75">
      <c r="A20" s="567" t="s">
        <v>48</v>
      </c>
      <c r="B20" s="568" t="s">
        <v>215</v>
      </c>
      <c r="C20" s="569"/>
      <c r="D20" s="569"/>
      <c r="E20" s="569">
        <f>F20+G20</f>
        <v>0</v>
      </c>
      <c r="F20" s="569"/>
      <c r="G20" s="569"/>
      <c r="H20" s="569">
        <f>I20+J20+K20+L20+M20+N20+O20+P20</f>
        <v>0</v>
      </c>
      <c r="I20" s="569"/>
      <c r="J20" s="569"/>
      <c r="K20" s="569"/>
      <c r="L20" s="569"/>
      <c r="M20" s="569"/>
      <c r="N20" s="569"/>
      <c r="O20" s="569"/>
      <c r="P20" s="569"/>
      <c r="Q20" s="569"/>
      <c r="R20" s="569">
        <f>S20+T20+U20+V20+W20</f>
        <v>0</v>
      </c>
      <c r="S20" s="569"/>
      <c r="T20" s="569"/>
      <c r="U20" s="569"/>
      <c r="V20" s="569"/>
      <c r="W20" s="569"/>
      <c r="X20" s="259">
        <f t="shared" si="1"/>
        <v>0</v>
      </c>
      <c r="Y20" s="259">
        <f t="shared" si="9"/>
        <v>0</v>
      </c>
      <c r="Z20" s="259">
        <f t="shared" si="11"/>
        <v>0</v>
      </c>
      <c r="AA20" s="259">
        <f t="shared" si="2"/>
        <v>0</v>
      </c>
      <c r="AB20" s="259">
        <f t="shared" si="3"/>
        <v>0</v>
      </c>
      <c r="AC20" s="259">
        <f t="shared" si="7"/>
        <v>0</v>
      </c>
    </row>
    <row r="21" spans="1:29" s="239" customFormat="1" ht="15.75">
      <c r="A21" s="572" t="s">
        <v>22</v>
      </c>
      <c r="B21" s="571" t="s">
        <v>410</v>
      </c>
      <c r="C21" s="566">
        <f aca="true" t="shared" si="13" ref="C21:W21">C22+C23</f>
        <v>0</v>
      </c>
      <c r="D21" s="566">
        <f t="shared" si="13"/>
        <v>0</v>
      </c>
      <c r="E21" s="566">
        <f t="shared" si="13"/>
        <v>0</v>
      </c>
      <c r="F21" s="566">
        <f t="shared" si="13"/>
        <v>0</v>
      </c>
      <c r="G21" s="566">
        <f t="shared" si="13"/>
        <v>0</v>
      </c>
      <c r="H21" s="566">
        <f t="shared" si="13"/>
        <v>0</v>
      </c>
      <c r="I21" s="566">
        <f t="shared" si="13"/>
        <v>0</v>
      </c>
      <c r="J21" s="566">
        <f t="shared" si="13"/>
        <v>0</v>
      </c>
      <c r="K21" s="566">
        <f t="shared" si="13"/>
        <v>0</v>
      </c>
      <c r="L21" s="566">
        <f t="shared" si="13"/>
        <v>0</v>
      </c>
      <c r="M21" s="566">
        <f t="shared" si="13"/>
        <v>0</v>
      </c>
      <c r="N21" s="566">
        <f t="shared" si="13"/>
        <v>0</v>
      </c>
      <c r="O21" s="566">
        <f t="shared" si="13"/>
        <v>0</v>
      </c>
      <c r="P21" s="566">
        <f t="shared" si="13"/>
        <v>0</v>
      </c>
      <c r="Q21" s="566">
        <f t="shared" si="13"/>
        <v>0</v>
      </c>
      <c r="R21" s="566">
        <f t="shared" si="13"/>
        <v>0</v>
      </c>
      <c r="S21" s="566">
        <f t="shared" si="13"/>
        <v>0</v>
      </c>
      <c r="T21" s="566">
        <f t="shared" si="13"/>
        <v>0</v>
      </c>
      <c r="U21" s="566">
        <f t="shared" si="13"/>
        <v>0</v>
      </c>
      <c r="V21" s="566">
        <f t="shared" si="13"/>
        <v>0</v>
      </c>
      <c r="W21" s="566">
        <f t="shared" si="13"/>
        <v>0</v>
      </c>
      <c r="X21" s="259">
        <f t="shared" si="1"/>
        <v>0</v>
      </c>
      <c r="Y21" s="259">
        <f t="shared" si="9"/>
        <v>0</v>
      </c>
      <c r="Z21" s="259">
        <f t="shared" si="11"/>
        <v>0</v>
      </c>
      <c r="AA21" s="259">
        <f t="shared" si="2"/>
        <v>0</v>
      </c>
      <c r="AB21" s="259">
        <f t="shared" si="3"/>
        <v>0</v>
      </c>
      <c r="AC21" s="259">
        <f t="shared" si="7"/>
        <v>0</v>
      </c>
    </row>
    <row r="22" spans="1:29" s="239" customFormat="1" ht="15.75">
      <c r="A22" s="567" t="s">
        <v>49</v>
      </c>
      <c r="B22" s="568" t="s">
        <v>214</v>
      </c>
      <c r="C22" s="573">
        <f>SUM(D22:E22)</f>
        <v>0</v>
      </c>
      <c r="D22" s="573"/>
      <c r="E22" s="569"/>
      <c r="F22" s="569"/>
      <c r="G22" s="569"/>
      <c r="H22" s="569">
        <f>I22+J22+K22+L22+M22+N22+O22+P22</f>
        <v>0</v>
      </c>
      <c r="I22" s="569"/>
      <c r="J22" s="569"/>
      <c r="K22" s="569"/>
      <c r="L22" s="569">
        <v>0</v>
      </c>
      <c r="M22" s="569"/>
      <c r="N22" s="569"/>
      <c r="O22" s="569"/>
      <c r="P22" s="569"/>
      <c r="Q22" s="569"/>
      <c r="R22" s="569">
        <f>S22+T22+U22+V22+W22</f>
        <v>0</v>
      </c>
      <c r="S22" s="569"/>
      <c r="T22" s="569"/>
      <c r="U22" s="569"/>
      <c r="V22" s="569">
        <v>0</v>
      </c>
      <c r="W22" s="569"/>
      <c r="X22" s="259">
        <f t="shared" si="1"/>
        <v>0</v>
      </c>
      <c r="Y22" s="259">
        <f t="shared" si="9"/>
        <v>0</v>
      </c>
      <c r="Z22" s="259">
        <f t="shared" si="11"/>
        <v>0</v>
      </c>
      <c r="AA22" s="259">
        <f t="shared" si="2"/>
        <v>0</v>
      </c>
      <c r="AB22" s="259">
        <f t="shared" si="3"/>
        <v>0</v>
      </c>
      <c r="AC22" s="259">
        <f t="shared" si="7"/>
        <v>0</v>
      </c>
    </row>
    <row r="23" spans="1:29" s="239" customFormat="1" ht="15.75">
      <c r="A23" s="574" t="s">
        <v>50</v>
      </c>
      <c r="B23" s="568" t="s">
        <v>215</v>
      </c>
      <c r="C23" s="569"/>
      <c r="D23" s="569"/>
      <c r="E23" s="569">
        <f>F23+G23</f>
        <v>0</v>
      </c>
      <c r="F23" s="569"/>
      <c r="G23" s="569"/>
      <c r="H23" s="569">
        <f>I23+J23+K23+L23+M23+N23+O23+P23</f>
        <v>0</v>
      </c>
      <c r="I23" s="569"/>
      <c r="J23" s="569"/>
      <c r="K23" s="569"/>
      <c r="L23" s="569"/>
      <c r="M23" s="569"/>
      <c r="N23" s="569"/>
      <c r="O23" s="569"/>
      <c r="P23" s="569"/>
      <c r="Q23" s="569"/>
      <c r="R23" s="569">
        <f>S23+T23+U23+V23+W23</f>
        <v>0</v>
      </c>
      <c r="S23" s="569"/>
      <c r="T23" s="569"/>
      <c r="U23" s="569"/>
      <c r="V23" s="569"/>
      <c r="W23" s="569"/>
      <c r="X23" s="259">
        <f t="shared" si="1"/>
        <v>0</v>
      </c>
      <c r="Y23" s="259">
        <f t="shared" si="9"/>
        <v>0</v>
      </c>
      <c r="Z23" s="259">
        <f t="shared" si="11"/>
        <v>0</v>
      </c>
      <c r="AA23" s="259">
        <f aca="true" t="shared" si="14" ref="AA23:AA50">C23-D23</f>
        <v>0</v>
      </c>
      <c r="AB23" s="259">
        <f aca="true" t="shared" si="15" ref="AB23:AB50">E23</f>
        <v>0</v>
      </c>
      <c r="AC23" s="259">
        <f t="shared" si="7"/>
        <v>0</v>
      </c>
    </row>
    <row r="24" spans="1:29" s="239" customFormat="1" ht="15.75">
      <c r="A24" s="575">
        <v>5</v>
      </c>
      <c r="B24" s="571" t="s">
        <v>411</v>
      </c>
      <c r="C24" s="566">
        <f aca="true" t="shared" si="16" ref="C24:W24">C25+C26</f>
        <v>1</v>
      </c>
      <c r="D24" s="566">
        <f t="shared" si="16"/>
        <v>0</v>
      </c>
      <c r="E24" s="566">
        <f t="shared" si="16"/>
        <v>1</v>
      </c>
      <c r="F24" s="566">
        <f t="shared" si="16"/>
        <v>1</v>
      </c>
      <c r="G24" s="566">
        <f t="shared" si="16"/>
        <v>0</v>
      </c>
      <c r="H24" s="566">
        <f t="shared" si="16"/>
        <v>1</v>
      </c>
      <c r="I24" s="566">
        <f t="shared" si="16"/>
        <v>0</v>
      </c>
      <c r="J24" s="566">
        <f t="shared" si="16"/>
        <v>0</v>
      </c>
      <c r="K24" s="566">
        <f t="shared" si="16"/>
        <v>0</v>
      </c>
      <c r="L24" s="566">
        <f t="shared" si="16"/>
        <v>0</v>
      </c>
      <c r="M24" s="566">
        <f t="shared" si="16"/>
        <v>0</v>
      </c>
      <c r="N24" s="566">
        <f t="shared" si="16"/>
        <v>1</v>
      </c>
      <c r="O24" s="566">
        <f t="shared" si="16"/>
        <v>0</v>
      </c>
      <c r="P24" s="566">
        <f t="shared" si="16"/>
        <v>0</v>
      </c>
      <c r="Q24" s="566">
        <f t="shared" si="16"/>
        <v>0</v>
      </c>
      <c r="R24" s="566">
        <f t="shared" si="16"/>
        <v>1</v>
      </c>
      <c r="S24" s="566">
        <f t="shared" si="16"/>
        <v>0</v>
      </c>
      <c r="T24" s="566">
        <f t="shared" si="16"/>
        <v>0</v>
      </c>
      <c r="U24" s="566">
        <f t="shared" si="16"/>
        <v>0</v>
      </c>
      <c r="V24" s="566">
        <f t="shared" si="16"/>
        <v>1</v>
      </c>
      <c r="W24" s="566">
        <f t="shared" si="16"/>
        <v>0</v>
      </c>
      <c r="X24" s="259">
        <f t="shared" si="1"/>
        <v>1</v>
      </c>
      <c r="Y24" s="259">
        <f t="shared" si="9"/>
        <v>1</v>
      </c>
      <c r="Z24" s="259">
        <f t="shared" si="11"/>
        <v>0</v>
      </c>
      <c r="AA24" s="259">
        <f t="shared" si="14"/>
        <v>1</v>
      </c>
      <c r="AB24" s="259">
        <f t="shared" si="15"/>
        <v>1</v>
      </c>
      <c r="AC24" s="259">
        <f t="shared" si="7"/>
        <v>0</v>
      </c>
    </row>
    <row r="25" spans="1:29" s="239" customFormat="1" ht="15.75">
      <c r="A25" s="574" t="s">
        <v>76</v>
      </c>
      <c r="B25" s="568" t="s">
        <v>214</v>
      </c>
      <c r="C25" s="573">
        <v>1</v>
      </c>
      <c r="D25" s="569">
        <v>0</v>
      </c>
      <c r="E25" s="576">
        <v>1</v>
      </c>
      <c r="F25" s="569">
        <v>1</v>
      </c>
      <c r="G25" s="577">
        <v>0</v>
      </c>
      <c r="H25" s="569">
        <v>1</v>
      </c>
      <c r="I25" s="569">
        <v>0</v>
      </c>
      <c r="J25" s="569">
        <v>0</v>
      </c>
      <c r="K25" s="569">
        <v>0</v>
      </c>
      <c r="L25" s="569">
        <v>0</v>
      </c>
      <c r="M25" s="569">
        <v>0</v>
      </c>
      <c r="N25" s="569">
        <v>1</v>
      </c>
      <c r="O25" s="569">
        <v>0</v>
      </c>
      <c r="P25" s="577">
        <v>0</v>
      </c>
      <c r="Q25" s="569">
        <v>0</v>
      </c>
      <c r="R25" s="569">
        <v>1</v>
      </c>
      <c r="S25" s="569">
        <v>0</v>
      </c>
      <c r="T25" s="569">
        <v>0</v>
      </c>
      <c r="U25" s="569">
        <v>0</v>
      </c>
      <c r="V25" s="569">
        <v>1</v>
      </c>
      <c r="W25" s="569"/>
      <c r="X25" s="259">
        <f aca="true" t="shared" si="17" ref="X25:X50">E25</f>
        <v>1</v>
      </c>
      <c r="Y25" s="259">
        <f t="shared" si="9"/>
        <v>1</v>
      </c>
      <c r="Z25" s="259">
        <f t="shared" si="11"/>
        <v>0</v>
      </c>
      <c r="AA25" s="259">
        <f t="shared" si="14"/>
        <v>1</v>
      </c>
      <c r="AB25" s="259">
        <f t="shared" si="15"/>
        <v>1</v>
      </c>
      <c r="AC25" s="259">
        <f t="shared" si="7"/>
        <v>0</v>
      </c>
    </row>
    <row r="26" spans="1:29" s="239" customFormat="1" ht="15.75">
      <c r="A26" s="574" t="s">
        <v>51</v>
      </c>
      <c r="B26" s="568" t="s">
        <v>215</v>
      </c>
      <c r="C26" s="569"/>
      <c r="D26" s="569"/>
      <c r="E26" s="569">
        <f>F26+G26</f>
        <v>0</v>
      </c>
      <c r="F26" s="569"/>
      <c r="G26" s="569"/>
      <c r="H26" s="569">
        <f>I26+J26+K26+L26+M26+N26+O26+P26</f>
        <v>0</v>
      </c>
      <c r="I26" s="569"/>
      <c r="J26" s="569"/>
      <c r="K26" s="569"/>
      <c r="L26" s="569"/>
      <c r="M26" s="569"/>
      <c r="N26" s="569"/>
      <c r="O26" s="569"/>
      <c r="P26" s="569"/>
      <c r="Q26" s="569"/>
      <c r="R26" s="569">
        <f>S26+T26+U26+V26+W26</f>
        <v>0</v>
      </c>
      <c r="S26" s="569"/>
      <c r="T26" s="569"/>
      <c r="U26" s="569"/>
      <c r="V26" s="569"/>
      <c r="W26" s="569"/>
      <c r="X26" s="259">
        <f t="shared" si="17"/>
        <v>0</v>
      </c>
      <c r="Y26" s="259">
        <f t="shared" si="9"/>
        <v>0</v>
      </c>
      <c r="Z26" s="259">
        <f t="shared" si="11"/>
        <v>0</v>
      </c>
      <c r="AA26" s="259">
        <f t="shared" si="14"/>
        <v>0</v>
      </c>
      <c r="AB26" s="259">
        <f t="shared" si="15"/>
        <v>0</v>
      </c>
      <c r="AC26" s="259">
        <f t="shared" si="7"/>
        <v>0</v>
      </c>
    </row>
    <row r="27" spans="1:29" s="239" customFormat="1" ht="15.75">
      <c r="A27" s="575">
        <v>6</v>
      </c>
      <c r="B27" s="571" t="s">
        <v>412</v>
      </c>
      <c r="C27" s="566">
        <f aca="true" t="shared" si="18" ref="C27:W27">C28+C29</f>
        <v>0</v>
      </c>
      <c r="D27" s="566">
        <f t="shared" si="18"/>
        <v>0</v>
      </c>
      <c r="E27" s="566">
        <f t="shared" si="18"/>
        <v>0</v>
      </c>
      <c r="F27" s="566">
        <f t="shared" si="18"/>
        <v>0</v>
      </c>
      <c r="G27" s="566">
        <f t="shared" si="18"/>
        <v>0</v>
      </c>
      <c r="H27" s="566">
        <f t="shared" si="18"/>
        <v>0</v>
      </c>
      <c r="I27" s="566">
        <f t="shared" si="18"/>
        <v>0</v>
      </c>
      <c r="J27" s="566">
        <f t="shared" si="18"/>
        <v>0</v>
      </c>
      <c r="K27" s="566">
        <f t="shared" si="18"/>
        <v>0</v>
      </c>
      <c r="L27" s="566">
        <f t="shared" si="18"/>
        <v>0</v>
      </c>
      <c r="M27" s="566">
        <f t="shared" si="18"/>
        <v>0</v>
      </c>
      <c r="N27" s="566">
        <f t="shared" si="18"/>
        <v>0</v>
      </c>
      <c r="O27" s="566">
        <f t="shared" si="18"/>
        <v>0</v>
      </c>
      <c r="P27" s="566">
        <f t="shared" si="18"/>
        <v>0</v>
      </c>
      <c r="Q27" s="566">
        <f t="shared" si="18"/>
        <v>0</v>
      </c>
      <c r="R27" s="566">
        <f t="shared" si="18"/>
        <v>0</v>
      </c>
      <c r="S27" s="566">
        <f t="shared" si="18"/>
        <v>0</v>
      </c>
      <c r="T27" s="566">
        <f t="shared" si="18"/>
        <v>0</v>
      </c>
      <c r="U27" s="566">
        <f t="shared" si="18"/>
        <v>0</v>
      </c>
      <c r="V27" s="566">
        <f t="shared" si="18"/>
        <v>0</v>
      </c>
      <c r="W27" s="566">
        <f t="shared" si="18"/>
        <v>0</v>
      </c>
      <c r="X27" s="259">
        <f t="shared" si="17"/>
        <v>0</v>
      </c>
      <c r="Y27" s="259">
        <f t="shared" si="9"/>
        <v>0</v>
      </c>
      <c r="Z27" s="259">
        <f t="shared" si="11"/>
        <v>0</v>
      </c>
      <c r="AA27" s="259">
        <f t="shared" si="14"/>
        <v>0</v>
      </c>
      <c r="AB27" s="259">
        <f t="shared" si="15"/>
        <v>0</v>
      </c>
      <c r="AC27" s="259">
        <f t="shared" si="7"/>
        <v>0</v>
      </c>
    </row>
    <row r="28" spans="1:29" s="239" customFormat="1" ht="15.75">
      <c r="A28" s="574" t="s">
        <v>387</v>
      </c>
      <c r="B28" s="568" t="s">
        <v>214</v>
      </c>
      <c r="C28" s="569">
        <v>0</v>
      </c>
      <c r="D28" s="569"/>
      <c r="E28" s="569">
        <f>F28+G28</f>
        <v>0</v>
      </c>
      <c r="F28" s="569"/>
      <c r="G28" s="569"/>
      <c r="H28" s="569">
        <f>I28+J28+K28+L28+M28+N28+O28+P28</f>
        <v>0</v>
      </c>
      <c r="I28" s="569"/>
      <c r="J28" s="569"/>
      <c r="K28" s="569"/>
      <c r="L28" s="569"/>
      <c r="M28" s="569"/>
      <c r="N28" s="569"/>
      <c r="O28" s="569"/>
      <c r="P28" s="569"/>
      <c r="Q28" s="569"/>
      <c r="R28" s="569">
        <f>S28+T28+U28+V28+W28</f>
        <v>0</v>
      </c>
      <c r="S28" s="569"/>
      <c r="T28" s="569"/>
      <c r="U28" s="569"/>
      <c r="V28" s="569"/>
      <c r="W28" s="569"/>
      <c r="X28" s="259">
        <f t="shared" si="17"/>
        <v>0</v>
      </c>
      <c r="Y28" s="259">
        <f t="shared" si="9"/>
        <v>0</v>
      </c>
      <c r="Z28" s="259">
        <f t="shared" si="11"/>
        <v>0</v>
      </c>
      <c r="AA28" s="259">
        <f t="shared" si="14"/>
        <v>0</v>
      </c>
      <c r="AB28" s="259">
        <f t="shared" si="15"/>
        <v>0</v>
      </c>
      <c r="AC28" s="259">
        <f t="shared" si="7"/>
        <v>0</v>
      </c>
    </row>
    <row r="29" spans="1:29" s="239" customFormat="1" ht="15.75">
      <c r="A29" s="574" t="s">
        <v>388</v>
      </c>
      <c r="B29" s="568" t="s">
        <v>215</v>
      </c>
      <c r="C29" s="569"/>
      <c r="D29" s="569"/>
      <c r="E29" s="569">
        <f>F29+G29</f>
        <v>0</v>
      </c>
      <c r="F29" s="569"/>
      <c r="G29" s="569"/>
      <c r="H29" s="569">
        <f>I29+J29+K29+L29+M29+N29+O29+P29</f>
        <v>0</v>
      </c>
      <c r="I29" s="569"/>
      <c r="J29" s="569"/>
      <c r="K29" s="569"/>
      <c r="L29" s="569"/>
      <c r="M29" s="569"/>
      <c r="N29" s="569"/>
      <c r="O29" s="569"/>
      <c r="P29" s="569"/>
      <c r="Q29" s="569"/>
      <c r="R29" s="569">
        <f>S29+T29+U29+V29+W29</f>
        <v>0</v>
      </c>
      <c r="S29" s="569"/>
      <c r="T29" s="569"/>
      <c r="U29" s="569"/>
      <c r="V29" s="569"/>
      <c r="W29" s="569"/>
      <c r="X29" s="259">
        <f t="shared" si="17"/>
        <v>0</v>
      </c>
      <c r="Y29" s="259">
        <f t="shared" si="9"/>
        <v>0</v>
      </c>
      <c r="Z29" s="259">
        <f t="shared" si="11"/>
        <v>0</v>
      </c>
      <c r="AA29" s="259">
        <f t="shared" si="14"/>
        <v>0</v>
      </c>
      <c r="AB29" s="259">
        <f t="shared" si="15"/>
        <v>0</v>
      </c>
      <c r="AC29" s="259">
        <f t="shared" si="7"/>
        <v>0</v>
      </c>
    </row>
    <row r="30" spans="1:29" s="239" customFormat="1" ht="15.75">
      <c r="A30" s="575">
        <v>7</v>
      </c>
      <c r="B30" s="571" t="s">
        <v>413</v>
      </c>
      <c r="C30" s="566">
        <f aca="true" t="shared" si="19" ref="C30:W30">C31+C32</f>
        <v>0</v>
      </c>
      <c r="D30" s="566">
        <f t="shared" si="19"/>
        <v>0</v>
      </c>
      <c r="E30" s="566">
        <f t="shared" si="19"/>
        <v>0</v>
      </c>
      <c r="F30" s="566">
        <f t="shared" si="19"/>
        <v>0</v>
      </c>
      <c r="G30" s="566">
        <f t="shared" si="19"/>
        <v>0</v>
      </c>
      <c r="H30" s="566">
        <f t="shared" si="19"/>
        <v>0</v>
      </c>
      <c r="I30" s="566">
        <f t="shared" si="19"/>
        <v>0</v>
      </c>
      <c r="J30" s="566">
        <f t="shared" si="19"/>
        <v>0</v>
      </c>
      <c r="K30" s="566">
        <f t="shared" si="19"/>
        <v>0</v>
      </c>
      <c r="L30" s="566">
        <f t="shared" si="19"/>
        <v>0</v>
      </c>
      <c r="M30" s="566">
        <f t="shared" si="19"/>
        <v>0</v>
      </c>
      <c r="N30" s="566">
        <f t="shared" si="19"/>
        <v>0</v>
      </c>
      <c r="O30" s="566">
        <f t="shared" si="19"/>
        <v>0</v>
      </c>
      <c r="P30" s="566">
        <f t="shared" si="19"/>
        <v>0</v>
      </c>
      <c r="Q30" s="566">
        <f t="shared" si="19"/>
        <v>0</v>
      </c>
      <c r="R30" s="566">
        <f t="shared" si="19"/>
        <v>0</v>
      </c>
      <c r="S30" s="566">
        <f t="shared" si="19"/>
        <v>0</v>
      </c>
      <c r="T30" s="566">
        <f t="shared" si="19"/>
        <v>0</v>
      </c>
      <c r="U30" s="566">
        <f t="shared" si="19"/>
        <v>0</v>
      </c>
      <c r="V30" s="566">
        <f t="shared" si="19"/>
        <v>0</v>
      </c>
      <c r="W30" s="566">
        <f t="shared" si="19"/>
        <v>0</v>
      </c>
      <c r="X30" s="259">
        <f t="shared" si="17"/>
        <v>0</v>
      </c>
      <c r="Y30" s="259">
        <f t="shared" si="9"/>
        <v>0</v>
      </c>
      <c r="Z30" s="259">
        <f t="shared" si="11"/>
        <v>0</v>
      </c>
      <c r="AA30" s="259">
        <f t="shared" si="14"/>
        <v>0</v>
      </c>
      <c r="AB30" s="259">
        <f t="shared" si="15"/>
        <v>0</v>
      </c>
      <c r="AC30" s="259">
        <f t="shared" si="7"/>
        <v>0</v>
      </c>
    </row>
    <row r="31" spans="1:29" s="239" customFormat="1" ht="15.75">
      <c r="A31" s="574" t="s">
        <v>389</v>
      </c>
      <c r="B31" s="568" t="s">
        <v>214</v>
      </c>
      <c r="C31" s="569"/>
      <c r="D31" s="569"/>
      <c r="E31" s="569">
        <f>F31+G31</f>
        <v>0</v>
      </c>
      <c r="F31" s="569"/>
      <c r="G31" s="569"/>
      <c r="H31" s="569">
        <f>I31+J31+K31+L31+M31+N31+O31+P31</f>
        <v>0</v>
      </c>
      <c r="I31" s="569"/>
      <c r="J31" s="569"/>
      <c r="K31" s="569"/>
      <c r="L31" s="569"/>
      <c r="M31" s="569"/>
      <c r="N31" s="569"/>
      <c r="O31" s="569"/>
      <c r="P31" s="569"/>
      <c r="Q31" s="569"/>
      <c r="R31" s="569">
        <f>S31+T31+U31+V31+W31</f>
        <v>0</v>
      </c>
      <c r="S31" s="569"/>
      <c r="T31" s="569"/>
      <c r="U31" s="569"/>
      <c r="V31" s="569"/>
      <c r="W31" s="569"/>
      <c r="X31" s="259">
        <f t="shared" si="17"/>
        <v>0</v>
      </c>
      <c r="Y31" s="259">
        <f t="shared" si="9"/>
        <v>0</v>
      </c>
      <c r="Z31" s="259">
        <f t="shared" si="11"/>
        <v>0</v>
      </c>
      <c r="AA31" s="259">
        <f t="shared" si="14"/>
        <v>0</v>
      </c>
      <c r="AB31" s="259">
        <f t="shared" si="15"/>
        <v>0</v>
      </c>
      <c r="AC31" s="259">
        <f t="shared" si="7"/>
        <v>0</v>
      </c>
    </row>
    <row r="32" spans="1:29" s="239" customFormat="1" ht="15.75">
      <c r="A32" s="574" t="s">
        <v>390</v>
      </c>
      <c r="B32" s="568" t="s">
        <v>215</v>
      </c>
      <c r="C32" s="569"/>
      <c r="D32" s="569"/>
      <c r="E32" s="569">
        <f>F32+G32</f>
        <v>0</v>
      </c>
      <c r="F32" s="569"/>
      <c r="G32" s="569"/>
      <c r="H32" s="569">
        <f>I32+J32+K32+L32+M32+N32+O32+P32</f>
        <v>0</v>
      </c>
      <c r="I32" s="569"/>
      <c r="J32" s="569"/>
      <c r="K32" s="569"/>
      <c r="L32" s="569"/>
      <c r="M32" s="569"/>
      <c r="N32" s="569"/>
      <c r="O32" s="569"/>
      <c r="P32" s="569"/>
      <c r="Q32" s="569"/>
      <c r="R32" s="569">
        <f>S32+T32+U32+V32+W32</f>
        <v>0</v>
      </c>
      <c r="S32" s="569"/>
      <c r="T32" s="569"/>
      <c r="U32" s="569"/>
      <c r="V32" s="569"/>
      <c r="W32" s="569"/>
      <c r="X32" s="259">
        <f t="shared" si="17"/>
        <v>0</v>
      </c>
      <c r="Y32" s="259">
        <f t="shared" si="9"/>
        <v>0</v>
      </c>
      <c r="Z32" s="259">
        <f t="shared" si="11"/>
        <v>0</v>
      </c>
      <c r="AA32" s="259">
        <f t="shared" si="14"/>
        <v>0</v>
      </c>
      <c r="AB32" s="259">
        <f t="shared" si="15"/>
        <v>0</v>
      </c>
      <c r="AC32" s="259">
        <f t="shared" si="7"/>
        <v>0</v>
      </c>
    </row>
    <row r="33" spans="1:29" s="239" customFormat="1" ht="15.75">
      <c r="A33" s="575">
        <v>8</v>
      </c>
      <c r="B33" s="571" t="s">
        <v>414</v>
      </c>
      <c r="C33" s="566">
        <f aca="true" t="shared" si="20" ref="C33:W33">C34+C35</f>
        <v>0</v>
      </c>
      <c r="D33" s="566">
        <f t="shared" si="20"/>
        <v>0</v>
      </c>
      <c r="E33" s="566">
        <f t="shared" si="20"/>
        <v>0</v>
      </c>
      <c r="F33" s="566">
        <f t="shared" si="20"/>
        <v>0</v>
      </c>
      <c r="G33" s="566">
        <f t="shared" si="20"/>
        <v>0</v>
      </c>
      <c r="H33" s="566">
        <f t="shared" si="20"/>
        <v>0</v>
      </c>
      <c r="I33" s="566">
        <f t="shared" si="20"/>
        <v>0</v>
      </c>
      <c r="J33" s="566">
        <f t="shared" si="20"/>
        <v>0</v>
      </c>
      <c r="K33" s="566">
        <f t="shared" si="20"/>
        <v>0</v>
      </c>
      <c r="L33" s="566">
        <f t="shared" si="20"/>
        <v>0</v>
      </c>
      <c r="M33" s="566">
        <f t="shared" si="20"/>
        <v>0</v>
      </c>
      <c r="N33" s="566">
        <f t="shared" si="20"/>
        <v>0</v>
      </c>
      <c r="O33" s="566">
        <f t="shared" si="20"/>
        <v>0</v>
      </c>
      <c r="P33" s="566">
        <f t="shared" si="20"/>
        <v>0</v>
      </c>
      <c r="Q33" s="566">
        <f t="shared" si="20"/>
        <v>0</v>
      </c>
      <c r="R33" s="566">
        <f t="shared" si="20"/>
        <v>0</v>
      </c>
      <c r="S33" s="566">
        <f t="shared" si="20"/>
        <v>0</v>
      </c>
      <c r="T33" s="566">
        <f>T34+T35</f>
        <v>0</v>
      </c>
      <c r="U33" s="566">
        <f t="shared" si="20"/>
        <v>0</v>
      </c>
      <c r="V33" s="566">
        <f t="shared" si="20"/>
        <v>0</v>
      </c>
      <c r="W33" s="566">
        <f t="shared" si="20"/>
        <v>0</v>
      </c>
      <c r="X33" s="259">
        <f t="shared" si="17"/>
        <v>0</v>
      </c>
      <c r="Y33" s="259">
        <f t="shared" si="9"/>
        <v>0</v>
      </c>
      <c r="Z33" s="259">
        <f t="shared" si="11"/>
        <v>0</v>
      </c>
      <c r="AA33" s="259">
        <f t="shared" si="14"/>
        <v>0</v>
      </c>
      <c r="AB33" s="259">
        <f t="shared" si="15"/>
        <v>0</v>
      </c>
      <c r="AC33" s="259">
        <f t="shared" si="7"/>
        <v>0</v>
      </c>
    </row>
    <row r="34" spans="1:29" s="239" customFormat="1" ht="15.75">
      <c r="A34" s="574" t="s">
        <v>391</v>
      </c>
      <c r="B34" s="568" t="s">
        <v>214</v>
      </c>
      <c r="C34" s="569"/>
      <c r="D34" s="569"/>
      <c r="E34" s="569">
        <f>F34+G34</f>
        <v>0</v>
      </c>
      <c r="F34" s="569"/>
      <c r="G34" s="569"/>
      <c r="H34" s="569">
        <f>I34+J34+K34+L34+M34+N34+O34+P34</f>
        <v>0</v>
      </c>
      <c r="I34" s="569"/>
      <c r="J34" s="569"/>
      <c r="K34" s="569"/>
      <c r="L34" s="569"/>
      <c r="M34" s="569"/>
      <c r="N34" s="569"/>
      <c r="O34" s="569"/>
      <c r="P34" s="569"/>
      <c r="Q34" s="569"/>
      <c r="R34" s="569">
        <f>S34+T34+U34+V34+W34</f>
        <v>0</v>
      </c>
      <c r="S34" s="569"/>
      <c r="T34" s="569"/>
      <c r="U34" s="569"/>
      <c r="V34" s="569"/>
      <c r="W34" s="569"/>
      <c r="X34" s="259">
        <f t="shared" si="17"/>
        <v>0</v>
      </c>
      <c r="Y34" s="259">
        <f t="shared" si="9"/>
        <v>0</v>
      </c>
      <c r="Z34" s="259">
        <f t="shared" si="11"/>
        <v>0</v>
      </c>
      <c r="AA34" s="259">
        <f t="shared" si="14"/>
        <v>0</v>
      </c>
      <c r="AB34" s="259">
        <f t="shared" si="15"/>
        <v>0</v>
      </c>
      <c r="AC34" s="259">
        <f t="shared" si="7"/>
        <v>0</v>
      </c>
    </row>
    <row r="35" spans="1:29" s="239" customFormat="1" ht="15.75">
      <c r="A35" s="574" t="s">
        <v>392</v>
      </c>
      <c r="B35" s="568" t="s">
        <v>215</v>
      </c>
      <c r="C35" s="569"/>
      <c r="D35" s="569"/>
      <c r="E35" s="569">
        <f>F35+G35</f>
        <v>0</v>
      </c>
      <c r="F35" s="569"/>
      <c r="G35" s="569"/>
      <c r="H35" s="569">
        <f>I35+J35+K35+L35+M35+N35+O35+P35</f>
        <v>0</v>
      </c>
      <c r="I35" s="569"/>
      <c r="J35" s="569"/>
      <c r="K35" s="569"/>
      <c r="L35" s="569"/>
      <c r="M35" s="569"/>
      <c r="N35" s="569"/>
      <c r="O35" s="569"/>
      <c r="P35" s="569"/>
      <c r="Q35" s="569"/>
      <c r="R35" s="569">
        <f>S35+T35+U35+V35+W35</f>
        <v>0</v>
      </c>
      <c r="S35" s="569"/>
      <c r="T35" s="569"/>
      <c r="U35" s="569"/>
      <c r="V35" s="569"/>
      <c r="W35" s="569"/>
      <c r="X35" s="259">
        <f t="shared" si="17"/>
        <v>0</v>
      </c>
      <c r="Y35" s="259">
        <f t="shared" si="9"/>
        <v>0</v>
      </c>
      <c r="Z35" s="259">
        <f t="shared" si="11"/>
        <v>0</v>
      </c>
      <c r="AA35" s="259">
        <f t="shared" si="14"/>
        <v>0</v>
      </c>
      <c r="AB35" s="259">
        <f t="shared" si="15"/>
        <v>0</v>
      </c>
      <c r="AC35" s="259">
        <f t="shared" si="7"/>
        <v>0</v>
      </c>
    </row>
    <row r="36" spans="1:29" s="239" customFormat="1" ht="15.75">
      <c r="A36" s="575">
        <v>9</v>
      </c>
      <c r="B36" s="571" t="s">
        <v>415</v>
      </c>
      <c r="C36" s="566">
        <f aca="true" t="shared" si="21" ref="C36:W36">C37+C38</f>
        <v>0</v>
      </c>
      <c r="D36" s="566">
        <f t="shared" si="21"/>
        <v>0</v>
      </c>
      <c r="E36" s="566">
        <f t="shared" si="21"/>
        <v>0</v>
      </c>
      <c r="F36" s="566">
        <f t="shared" si="21"/>
        <v>0</v>
      </c>
      <c r="G36" s="566">
        <f t="shared" si="21"/>
        <v>0</v>
      </c>
      <c r="H36" s="566">
        <f t="shared" si="21"/>
        <v>0</v>
      </c>
      <c r="I36" s="566">
        <f t="shared" si="21"/>
        <v>0</v>
      </c>
      <c r="J36" s="566">
        <f t="shared" si="21"/>
        <v>0</v>
      </c>
      <c r="K36" s="566">
        <f t="shared" si="21"/>
        <v>0</v>
      </c>
      <c r="L36" s="566">
        <f t="shared" si="21"/>
        <v>0</v>
      </c>
      <c r="M36" s="566">
        <f t="shared" si="21"/>
        <v>0</v>
      </c>
      <c r="N36" s="566">
        <f t="shared" si="21"/>
        <v>0</v>
      </c>
      <c r="O36" s="566">
        <f t="shared" si="21"/>
        <v>0</v>
      </c>
      <c r="P36" s="566">
        <f t="shared" si="21"/>
        <v>0</v>
      </c>
      <c r="Q36" s="566">
        <f t="shared" si="21"/>
        <v>0</v>
      </c>
      <c r="R36" s="566">
        <f t="shared" si="21"/>
        <v>0</v>
      </c>
      <c r="S36" s="566">
        <f t="shared" si="21"/>
        <v>0</v>
      </c>
      <c r="T36" s="566">
        <f t="shared" si="21"/>
        <v>0</v>
      </c>
      <c r="U36" s="566">
        <f t="shared" si="21"/>
        <v>0</v>
      </c>
      <c r="V36" s="566">
        <f t="shared" si="21"/>
        <v>0</v>
      </c>
      <c r="W36" s="566">
        <f t="shared" si="21"/>
        <v>0</v>
      </c>
      <c r="X36" s="259">
        <f t="shared" si="17"/>
        <v>0</v>
      </c>
      <c r="Y36" s="259">
        <f t="shared" si="9"/>
        <v>0</v>
      </c>
      <c r="Z36" s="259">
        <f t="shared" si="11"/>
        <v>0</v>
      </c>
      <c r="AA36" s="259">
        <f t="shared" si="14"/>
        <v>0</v>
      </c>
      <c r="AB36" s="259">
        <f t="shared" si="15"/>
        <v>0</v>
      </c>
      <c r="AC36" s="259">
        <f t="shared" si="7"/>
        <v>0</v>
      </c>
    </row>
    <row r="37" spans="1:29" s="239" customFormat="1" ht="15.75">
      <c r="A37" s="574" t="s">
        <v>393</v>
      </c>
      <c r="B37" s="568" t="s">
        <v>214</v>
      </c>
      <c r="C37" s="569"/>
      <c r="D37" s="569"/>
      <c r="E37" s="569">
        <f>F37+G37</f>
        <v>0</v>
      </c>
      <c r="F37" s="569"/>
      <c r="G37" s="569"/>
      <c r="H37" s="569">
        <f>I37+J37+K37+L37+M37+N37+O37+P37</f>
        <v>0</v>
      </c>
      <c r="I37" s="569"/>
      <c r="J37" s="569"/>
      <c r="K37" s="569"/>
      <c r="L37" s="569"/>
      <c r="M37" s="569"/>
      <c r="N37" s="569"/>
      <c r="O37" s="569"/>
      <c r="P37" s="569"/>
      <c r="Q37" s="569"/>
      <c r="R37" s="569">
        <f>S37+T37+U37+V37+W37</f>
        <v>0</v>
      </c>
      <c r="S37" s="569"/>
      <c r="T37" s="569"/>
      <c r="U37" s="569"/>
      <c r="V37" s="569"/>
      <c r="W37" s="569"/>
      <c r="X37" s="259">
        <f t="shared" si="17"/>
        <v>0</v>
      </c>
      <c r="Y37" s="259">
        <f t="shared" si="9"/>
        <v>0</v>
      </c>
      <c r="Z37" s="259">
        <f t="shared" si="11"/>
        <v>0</v>
      </c>
      <c r="AA37" s="259">
        <f t="shared" si="14"/>
        <v>0</v>
      </c>
      <c r="AB37" s="259">
        <f t="shared" si="15"/>
        <v>0</v>
      </c>
      <c r="AC37" s="259">
        <f t="shared" si="7"/>
        <v>0</v>
      </c>
    </row>
    <row r="38" spans="1:29" s="239" customFormat="1" ht="15.75">
      <c r="A38" s="574" t="s">
        <v>394</v>
      </c>
      <c r="B38" s="568" t="s">
        <v>215</v>
      </c>
      <c r="C38" s="569"/>
      <c r="D38" s="569"/>
      <c r="E38" s="569">
        <f>F38+G38</f>
        <v>0</v>
      </c>
      <c r="F38" s="569"/>
      <c r="G38" s="569"/>
      <c r="H38" s="569">
        <f>I38+J38+K38+L38+M38+N38+O38+P38</f>
        <v>0</v>
      </c>
      <c r="I38" s="569"/>
      <c r="J38" s="569"/>
      <c r="K38" s="569"/>
      <c r="L38" s="569"/>
      <c r="M38" s="569"/>
      <c r="N38" s="569"/>
      <c r="O38" s="569"/>
      <c r="P38" s="569"/>
      <c r="Q38" s="569"/>
      <c r="R38" s="569">
        <f>S38+T38+U38+V38+W38</f>
        <v>0</v>
      </c>
      <c r="S38" s="569"/>
      <c r="T38" s="569"/>
      <c r="U38" s="569"/>
      <c r="V38" s="569"/>
      <c r="W38" s="569"/>
      <c r="X38" s="259">
        <f t="shared" si="17"/>
        <v>0</v>
      </c>
      <c r="Y38" s="259">
        <f t="shared" si="9"/>
        <v>0</v>
      </c>
      <c r="Z38" s="259">
        <f t="shared" si="11"/>
        <v>0</v>
      </c>
      <c r="AA38" s="259">
        <f t="shared" si="14"/>
        <v>0</v>
      </c>
      <c r="AB38" s="259">
        <f t="shared" si="15"/>
        <v>0</v>
      </c>
      <c r="AC38" s="259">
        <f t="shared" si="7"/>
        <v>0</v>
      </c>
    </row>
    <row r="39" spans="1:29" s="239" customFormat="1" ht="15.75">
      <c r="A39" s="575">
        <v>10</v>
      </c>
      <c r="B39" s="571" t="s">
        <v>416</v>
      </c>
      <c r="C39" s="566">
        <f aca="true" t="shared" si="22" ref="C39:W39">C40+C41</f>
        <v>0</v>
      </c>
      <c r="D39" s="566">
        <f t="shared" si="22"/>
        <v>0</v>
      </c>
      <c r="E39" s="566">
        <f t="shared" si="22"/>
        <v>0</v>
      </c>
      <c r="F39" s="566">
        <f t="shared" si="22"/>
        <v>0</v>
      </c>
      <c r="G39" s="566">
        <f t="shared" si="22"/>
        <v>0</v>
      </c>
      <c r="H39" s="566">
        <f t="shared" si="22"/>
        <v>0</v>
      </c>
      <c r="I39" s="566">
        <f t="shared" si="22"/>
        <v>0</v>
      </c>
      <c r="J39" s="566">
        <f t="shared" si="22"/>
        <v>0</v>
      </c>
      <c r="K39" s="566">
        <f t="shared" si="22"/>
        <v>0</v>
      </c>
      <c r="L39" s="566">
        <f t="shared" si="22"/>
        <v>0</v>
      </c>
      <c r="M39" s="566">
        <f t="shared" si="22"/>
        <v>0</v>
      </c>
      <c r="N39" s="566">
        <f t="shared" si="22"/>
        <v>0</v>
      </c>
      <c r="O39" s="566">
        <f t="shared" si="22"/>
        <v>0</v>
      </c>
      <c r="P39" s="566">
        <f t="shared" si="22"/>
        <v>0</v>
      </c>
      <c r="Q39" s="566">
        <f t="shared" si="22"/>
        <v>0</v>
      </c>
      <c r="R39" s="566">
        <f t="shared" si="22"/>
        <v>0</v>
      </c>
      <c r="S39" s="566">
        <f t="shared" si="22"/>
        <v>0</v>
      </c>
      <c r="T39" s="566">
        <f t="shared" si="22"/>
        <v>0</v>
      </c>
      <c r="U39" s="566">
        <f t="shared" si="22"/>
        <v>0</v>
      </c>
      <c r="V39" s="566">
        <f t="shared" si="22"/>
        <v>0</v>
      </c>
      <c r="W39" s="566">
        <f t="shared" si="22"/>
        <v>0</v>
      </c>
      <c r="X39" s="259">
        <f t="shared" si="17"/>
        <v>0</v>
      </c>
      <c r="Y39" s="259">
        <f t="shared" si="9"/>
        <v>0</v>
      </c>
      <c r="Z39" s="259">
        <f t="shared" si="11"/>
        <v>0</v>
      </c>
      <c r="AA39" s="259">
        <f t="shared" si="14"/>
        <v>0</v>
      </c>
      <c r="AB39" s="259">
        <f t="shared" si="15"/>
        <v>0</v>
      </c>
      <c r="AC39" s="259">
        <f t="shared" si="7"/>
        <v>0</v>
      </c>
    </row>
    <row r="40" spans="1:29" s="239" customFormat="1" ht="15.75">
      <c r="A40" s="574" t="s">
        <v>395</v>
      </c>
      <c r="B40" s="568" t="s">
        <v>214</v>
      </c>
      <c r="C40" s="569"/>
      <c r="D40" s="569"/>
      <c r="E40" s="569">
        <f>F40+G40</f>
        <v>0</v>
      </c>
      <c r="F40" s="569"/>
      <c r="G40" s="569"/>
      <c r="H40" s="569">
        <f>I40+J40+K40+L40+M40+N40+O40+P40</f>
        <v>0</v>
      </c>
      <c r="I40" s="569"/>
      <c r="J40" s="569"/>
      <c r="K40" s="569"/>
      <c r="L40" s="569"/>
      <c r="M40" s="569"/>
      <c r="N40" s="569"/>
      <c r="O40" s="569"/>
      <c r="P40" s="569"/>
      <c r="Q40" s="569"/>
      <c r="R40" s="569">
        <f>S40+T40+U40+V40+W40</f>
        <v>0</v>
      </c>
      <c r="S40" s="569"/>
      <c r="T40" s="569"/>
      <c r="U40" s="569"/>
      <c r="V40" s="569"/>
      <c r="W40" s="569"/>
      <c r="X40" s="259">
        <f t="shared" si="17"/>
        <v>0</v>
      </c>
      <c r="Y40" s="259">
        <f t="shared" si="9"/>
        <v>0</v>
      </c>
      <c r="Z40" s="259">
        <f t="shared" si="11"/>
        <v>0</v>
      </c>
      <c r="AA40" s="259">
        <f t="shared" si="14"/>
        <v>0</v>
      </c>
      <c r="AB40" s="259">
        <f t="shared" si="15"/>
        <v>0</v>
      </c>
      <c r="AC40" s="259">
        <f t="shared" si="7"/>
        <v>0</v>
      </c>
    </row>
    <row r="41" spans="1:29" s="239" customFormat="1" ht="15.75">
      <c r="A41" s="574" t="s">
        <v>396</v>
      </c>
      <c r="B41" s="568" t="s">
        <v>215</v>
      </c>
      <c r="C41" s="569"/>
      <c r="D41" s="569"/>
      <c r="E41" s="569">
        <f>F41+G41</f>
        <v>0</v>
      </c>
      <c r="F41" s="569"/>
      <c r="G41" s="569"/>
      <c r="H41" s="569">
        <f>I41+J41+K41+L41+M41+N41+O41+P41</f>
        <v>0</v>
      </c>
      <c r="I41" s="569"/>
      <c r="J41" s="569"/>
      <c r="K41" s="569"/>
      <c r="L41" s="569"/>
      <c r="M41" s="569"/>
      <c r="N41" s="569"/>
      <c r="O41" s="569"/>
      <c r="P41" s="569"/>
      <c r="Q41" s="569"/>
      <c r="R41" s="569">
        <f>S41+T41+U41+V41+W41</f>
        <v>0</v>
      </c>
      <c r="S41" s="569"/>
      <c r="T41" s="569"/>
      <c r="U41" s="569"/>
      <c r="V41" s="569"/>
      <c r="W41" s="569"/>
      <c r="X41" s="259">
        <f t="shared" si="17"/>
        <v>0</v>
      </c>
      <c r="Y41" s="259">
        <f t="shared" si="9"/>
        <v>0</v>
      </c>
      <c r="Z41" s="259">
        <f t="shared" si="11"/>
        <v>0</v>
      </c>
      <c r="AA41" s="259">
        <f t="shared" si="14"/>
        <v>0</v>
      </c>
      <c r="AB41" s="259">
        <f t="shared" si="15"/>
        <v>0</v>
      </c>
      <c r="AC41" s="259">
        <f t="shared" si="7"/>
        <v>0</v>
      </c>
    </row>
    <row r="42" spans="1:29" s="239" customFormat="1" ht="15.75">
      <c r="A42" s="575">
        <v>11</v>
      </c>
      <c r="B42" s="571" t="s">
        <v>417</v>
      </c>
      <c r="C42" s="566">
        <f aca="true" t="shared" si="23" ref="C42:W42">C43+C44</f>
        <v>0</v>
      </c>
      <c r="D42" s="566">
        <f t="shared" si="23"/>
        <v>0</v>
      </c>
      <c r="E42" s="566">
        <f t="shared" si="23"/>
        <v>0</v>
      </c>
      <c r="F42" s="566">
        <f t="shared" si="23"/>
        <v>0</v>
      </c>
      <c r="G42" s="566">
        <f t="shared" si="23"/>
        <v>0</v>
      </c>
      <c r="H42" s="566">
        <f t="shared" si="23"/>
        <v>0</v>
      </c>
      <c r="I42" s="566">
        <f t="shared" si="23"/>
        <v>0</v>
      </c>
      <c r="J42" s="566">
        <f t="shared" si="23"/>
        <v>0</v>
      </c>
      <c r="K42" s="566">
        <f t="shared" si="23"/>
        <v>0</v>
      </c>
      <c r="L42" s="566">
        <f t="shared" si="23"/>
        <v>0</v>
      </c>
      <c r="M42" s="566">
        <f t="shared" si="23"/>
        <v>0</v>
      </c>
      <c r="N42" s="566">
        <f t="shared" si="23"/>
        <v>0</v>
      </c>
      <c r="O42" s="566">
        <f t="shared" si="23"/>
        <v>0</v>
      </c>
      <c r="P42" s="566">
        <f t="shared" si="23"/>
        <v>0</v>
      </c>
      <c r="Q42" s="566">
        <f t="shared" si="23"/>
        <v>0</v>
      </c>
      <c r="R42" s="566">
        <f t="shared" si="23"/>
        <v>0</v>
      </c>
      <c r="S42" s="566">
        <f t="shared" si="23"/>
        <v>0</v>
      </c>
      <c r="T42" s="566">
        <f t="shared" si="23"/>
        <v>0</v>
      </c>
      <c r="U42" s="566">
        <f t="shared" si="23"/>
        <v>0</v>
      </c>
      <c r="V42" s="566">
        <f t="shared" si="23"/>
        <v>0</v>
      </c>
      <c r="W42" s="566">
        <f t="shared" si="23"/>
        <v>0</v>
      </c>
      <c r="X42" s="259">
        <f t="shared" si="17"/>
        <v>0</v>
      </c>
      <c r="Y42" s="259">
        <f t="shared" si="9"/>
        <v>0</v>
      </c>
      <c r="Z42" s="259">
        <f t="shared" si="11"/>
        <v>0</v>
      </c>
      <c r="AA42" s="259">
        <f t="shared" si="14"/>
        <v>0</v>
      </c>
      <c r="AB42" s="259">
        <f t="shared" si="15"/>
        <v>0</v>
      </c>
      <c r="AC42" s="259">
        <f t="shared" si="7"/>
        <v>0</v>
      </c>
    </row>
    <row r="43" spans="1:29" s="239" customFormat="1" ht="15.75">
      <c r="A43" s="574" t="s">
        <v>397</v>
      </c>
      <c r="B43" s="568" t="s">
        <v>214</v>
      </c>
      <c r="C43" s="569"/>
      <c r="D43" s="569"/>
      <c r="E43" s="569">
        <f>F43+G43</f>
        <v>0</v>
      </c>
      <c r="F43" s="569"/>
      <c r="G43" s="569"/>
      <c r="H43" s="569">
        <f>I43+J43+K43+L43+M43+N43+O43+P43</f>
        <v>0</v>
      </c>
      <c r="I43" s="569"/>
      <c r="J43" s="569"/>
      <c r="K43" s="569"/>
      <c r="L43" s="569"/>
      <c r="M43" s="569"/>
      <c r="N43" s="569"/>
      <c r="O43" s="569"/>
      <c r="P43" s="569"/>
      <c r="Q43" s="569"/>
      <c r="R43" s="569">
        <f>S43+T43+U43+V43+W43</f>
        <v>0</v>
      </c>
      <c r="S43" s="569"/>
      <c r="T43" s="569"/>
      <c r="U43" s="569"/>
      <c r="V43" s="569"/>
      <c r="W43" s="569"/>
      <c r="X43" s="259">
        <f t="shared" si="17"/>
        <v>0</v>
      </c>
      <c r="Y43" s="259">
        <f t="shared" si="9"/>
        <v>0</v>
      </c>
      <c r="Z43" s="259">
        <f t="shared" si="11"/>
        <v>0</v>
      </c>
      <c r="AA43" s="259">
        <f t="shared" si="14"/>
        <v>0</v>
      </c>
      <c r="AB43" s="259">
        <f t="shared" si="15"/>
        <v>0</v>
      </c>
      <c r="AC43" s="259">
        <f t="shared" si="7"/>
        <v>0</v>
      </c>
    </row>
    <row r="44" spans="1:29" s="239" customFormat="1" ht="15.75">
      <c r="A44" s="574" t="s">
        <v>398</v>
      </c>
      <c r="B44" s="568" t="s">
        <v>215</v>
      </c>
      <c r="C44" s="569"/>
      <c r="D44" s="569"/>
      <c r="E44" s="569"/>
      <c r="F44" s="569"/>
      <c r="G44" s="569"/>
      <c r="H44" s="569"/>
      <c r="I44" s="569"/>
      <c r="J44" s="569"/>
      <c r="K44" s="569"/>
      <c r="L44" s="569"/>
      <c r="M44" s="569"/>
      <c r="N44" s="569"/>
      <c r="O44" s="569"/>
      <c r="P44" s="569"/>
      <c r="Q44" s="569"/>
      <c r="R44" s="569"/>
      <c r="S44" s="569"/>
      <c r="T44" s="569"/>
      <c r="U44" s="569"/>
      <c r="V44" s="569"/>
      <c r="W44" s="569"/>
      <c r="X44" s="259">
        <f t="shared" si="17"/>
        <v>0</v>
      </c>
      <c r="Y44" s="259">
        <f t="shared" si="9"/>
        <v>0</v>
      </c>
      <c r="Z44" s="259">
        <f t="shared" si="11"/>
        <v>0</v>
      </c>
      <c r="AA44" s="259">
        <f t="shared" si="14"/>
        <v>0</v>
      </c>
      <c r="AB44" s="259">
        <f t="shared" si="15"/>
        <v>0</v>
      </c>
      <c r="AC44" s="259">
        <f t="shared" si="7"/>
        <v>0</v>
      </c>
    </row>
    <row r="45" spans="1:29" s="239" customFormat="1" ht="15.75">
      <c r="A45" s="575">
        <v>12</v>
      </c>
      <c r="B45" s="571" t="s">
        <v>418</v>
      </c>
      <c r="C45" s="566">
        <f aca="true" t="shared" si="24" ref="C45:W45">C46+C47</f>
        <v>0</v>
      </c>
      <c r="D45" s="566">
        <f t="shared" si="24"/>
        <v>0</v>
      </c>
      <c r="E45" s="566">
        <f t="shared" si="24"/>
        <v>0</v>
      </c>
      <c r="F45" s="566">
        <f t="shared" si="24"/>
        <v>0</v>
      </c>
      <c r="G45" s="566">
        <f t="shared" si="24"/>
        <v>0</v>
      </c>
      <c r="H45" s="566">
        <f t="shared" si="24"/>
        <v>0</v>
      </c>
      <c r="I45" s="566">
        <f t="shared" si="24"/>
        <v>0</v>
      </c>
      <c r="J45" s="566">
        <f t="shared" si="24"/>
        <v>0</v>
      </c>
      <c r="K45" s="566">
        <f t="shared" si="24"/>
        <v>0</v>
      </c>
      <c r="L45" s="566">
        <f t="shared" si="24"/>
        <v>0</v>
      </c>
      <c r="M45" s="566">
        <f t="shared" si="24"/>
        <v>0</v>
      </c>
      <c r="N45" s="566">
        <f t="shared" si="24"/>
        <v>0</v>
      </c>
      <c r="O45" s="566">
        <f t="shared" si="24"/>
        <v>0</v>
      </c>
      <c r="P45" s="566">
        <f t="shared" si="24"/>
        <v>0</v>
      </c>
      <c r="Q45" s="566">
        <f t="shared" si="24"/>
        <v>0</v>
      </c>
      <c r="R45" s="566">
        <f t="shared" si="24"/>
        <v>0</v>
      </c>
      <c r="S45" s="566">
        <f t="shared" si="24"/>
        <v>0</v>
      </c>
      <c r="T45" s="566">
        <f t="shared" si="24"/>
        <v>0</v>
      </c>
      <c r="U45" s="566">
        <f t="shared" si="24"/>
        <v>0</v>
      </c>
      <c r="V45" s="566">
        <f t="shared" si="24"/>
        <v>0</v>
      </c>
      <c r="W45" s="566">
        <f t="shared" si="24"/>
        <v>0</v>
      </c>
      <c r="X45" s="259">
        <f t="shared" si="17"/>
        <v>0</v>
      </c>
      <c r="Y45" s="259">
        <f t="shared" si="9"/>
        <v>0</v>
      </c>
      <c r="Z45" s="259">
        <f t="shared" si="11"/>
        <v>0</v>
      </c>
      <c r="AA45" s="259">
        <f t="shared" si="14"/>
        <v>0</v>
      </c>
      <c r="AB45" s="259">
        <f t="shared" si="15"/>
        <v>0</v>
      </c>
      <c r="AC45" s="259">
        <f t="shared" si="7"/>
        <v>0</v>
      </c>
    </row>
    <row r="46" spans="1:29" s="239" customFormat="1" ht="15.75">
      <c r="A46" s="574" t="s">
        <v>399</v>
      </c>
      <c r="B46" s="568" t="s">
        <v>214</v>
      </c>
      <c r="C46" s="569"/>
      <c r="D46" s="569"/>
      <c r="E46" s="569">
        <f>F46+G46</f>
        <v>0</v>
      </c>
      <c r="F46" s="569"/>
      <c r="G46" s="569"/>
      <c r="H46" s="569">
        <f>I46+J46+K46+L46+M46+N46+O46+P46</f>
        <v>0</v>
      </c>
      <c r="I46" s="569"/>
      <c r="J46" s="569"/>
      <c r="K46" s="569"/>
      <c r="L46" s="569"/>
      <c r="M46" s="569"/>
      <c r="N46" s="569"/>
      <c r="O46" s="569"/>
      <c r="P46" s="569"/>
      <c r="Q46" s="569"/>
      <c r="R46" s="569">
        <f>S46+T46+U46+V46+W46</f>
        <v>0</v>
      </c>
      <c r="S46" s="569"/>
      <c r="T46" s="569"/>
      <c r="U46" s="569"/>
      <c r="V46" s="569"/>
      <c r="W46" s="569"/>
      <c r="X46" s="259">
        <f t="shared" si="17"/>
        <v>0</v>
      </c>
      <c r="Y46" s="259">
        <f t="shared" si="9"/>
        <v>0</v>
      </c>
      <c r="Z46" s="259">
        <f t="shared" si="11"/>
        <v>0</v>
      </c>
      <c r="AA46" s="259">
        <f t="shared" si="14"/>
        <v>0</v>
      </c>
      <c r="AB46" s="259">
        <f t="shared" si="15"/>
        <v>0</v>
      </c>
      <c r="AC46" s="259">
        <f t="shared" si="7"/>
        <v>0</v>
      </c>
    </row>
    <row r="47" spans="1:29" s="239" customFormat="1" ht="15.75">
      <c r="A47" s="574" t="s">
        <v>400</v>
      </c>
      <c r="B47" s="568" t="s">
        <v>215</v>
      </c>
      <c r="C47" s="569"/>
      <c r="D47" s="569"/>
      <c r="E47" s="569">
        <f>F47+G47</f>
        <v>0</v>
      </c>
      <c r="F47" s="569"/>
      <c r="G47" s="569"/>
      <c r="H47" s="569">
        <f>I47+J47+K47+L47+M47+N47+O47+P47</f>
        <v>0</v>
      </c>
      <c r="I47" s="569"/>
      <c r="J47" s="569"/>
      <c r="K47" s="569"/>
      <c r="L47" s="569"/>
      <c r="M47" s="569"/>
      <c r="N47" s="569"/>
      <c r="O47" s="569"/>
      <c r="P47" s="569"/>
      <c r="Q47" s="569"/>
      <c r="R47" s="569">
        <f>S47+T47+U47+V47+W47</f>
        <v>0</v>
      </c>
      <c r="S47" s="569"/>
      <c r="T47" s="569"/>
      <c r="U47" s="569"/>
      <c r="V47" s="569"/>
      <c r="W47" s="569"/>
      <c r="X47" s="259">
        <f t="shared" si="17"/>
        <v>0</v>
      </c>
      <c r="Y47" s="259">
        <f t="shared" si="9"/>
        <v>0</v>
      </c>
      <c r="Z47" s="259">
        <f t="shared" si="11"/>
        <v>0</v>
      </c>
      <c r="AA47" s="259">
        <f t="shared" si="14"/>
        <v>0</v>
      </c>
      <c r="AB47" s="259">
        <f t="shared" si="15"/>
        <v>0</v>
      </c>
      <c r="AC47" s="259">
        <f t="shared" si="7"/>
        <v>0</v>
      </c>
    </row>
    <row r="48" spans="1:29" s="239" customFormat="1" ht="15.75">
      <c r="A48" s="575">
        <v>13</v>
      </c>
      <c r="B48" s="571" t="s">
        <v>419</v>
      </c>
      <c r="C48" s="566">
        <f aca="true" t="shared" si="25" ref="C48:W48">C49+C50</f>
        <v>0</v>
      </c>
      <c r="D48" s="566">
        <f t="shared" si="25"/>
        <v>0</v>
      </c>
      <c r="E48" s="566">
        <f t="shared" si="25"/>
        <v>0</v>
      </c>
      <c r="F48" s="566">
        <f t="shared" si="25"/>
        <v>0</v>
      </c>
      <c r="G48" s="566">
        <f t="shared" si="25"/>
        <v>0</v>
      </c>
      <c r="H48" s="566">
        <f t="shared" si="25"/>
        <v>0</v>
      </c>
      <c r="I48" s="566">
        <f t="shared" si="25"/>
        <v>0</v>
      </c>
      <c r="J48" s="566">
        <f t="shared" si="25"/>
        <v>0</v>
      </c>
      <c r="K48" s="566">
        <f t="shared" si="25"/>
        <v>0</v>
      </c>
      <c r="L48" s="566">
        <f t="shared" si="25"/>
        <v>0</v>
      </c>
      <c r="M48" s="566">
        <f t="shared" si="25"/>
        <v>0</v>
      </c>
      <c r="N48" s="566">
        <f t="shared" si="25"/>
        <v>0</v>
      </c>
      <c r="O48" s="566">
        <f t="shared" si="25"/>
        <v>0</v>
      </c>
      <c r="P48" s="566">
        <f t="shared" si="25"/>
        <v>0</v>
      </c>
      <c r="Q48" s="566">
        <f t="shared" si="25"/>
        <v>0</v>
      </c>
      <c r="R48" s="566">
        <f t="shared" si="25"/>
        <v>0</v>
      </c>
      <c r="S48" s="566">
        <f t="shared" si="25"/>
        <v>0</v>
      </c>
      <c r="T48" s="566">
        <f t="shared" si="25"/>
        <v>0</v>
      </c>
      <c r="U48" s="566">
        <f t="shared" si="25"/>
        <v>0</v>
      </c>
      <c r="V48" s="566">
        <f t="shared" si="25"/>
        <v>0</v>
      </c>
      <c r="W48" s="566">
        <f t="shared" si="25"/>
        <v>0</v>
      </c>
      <c r="X48" s="259">
        <f t="shared" si="17"/>
        <v>0</v>
      </c>
      <c r="Y48" s="259">
        <f t="shared" si="9"/>
        <v>0</v>
      </c>
      <c r="Z48" s="259">
        <f t="shared" si="11"/>
        <v>0</v>
      </c>
      <c r="AA48" s="259">
        <f t="shared" si="14"/>
        <v>0</v>
      </c>
      <c r="AB48" s="259">
        <f t="shared" si="15"/>
        <v>0</v>
      </c>
      <c r="AC48" s="259">
        <f t="shared" si="7"/>
        <v>0</v>
      </c>
    </row>
    <row r="49" spans="1:29" ht="15.75">
      <c r="A49" s="574" t="s">
        <v>401</v>
      </c>
      <c r="B49" s="568" t="s">
        <v>214</v>
      </c>
      <c r="C49" s="569"/>
      <c r="D49" s="569"/>
      <c r="E49" s="569">
        <f>F49+G49</f>
        <v>0</v>
      </c>
      <c r="F49" s="569"/>
      <c r="G49" s="569"/>
      <c r="H49" s="569">
        <f>I49+J49+K49+L49+M49+N49+O49+P49</f>
        <v>0</v>
      </c>
      <c r="I49" s="569"/>
      <c r="J49" s="569"/>
      <c r="K49" s="569"/>
      <c r="L49" s="569"/>
      <c r="M49" s="569"/>
      <c r="N49" s="569"/>
      <c r="O49" s="569"/>
      <c r="P49" s="569"/>
      <c r="Q49" s="569"/>
      <c r="R49" s="569">
        <f>S49+T49+U49+V49+W49</f>
        <v>0</v>
      </c>
      <c r="S49" s="569"/>
      <c r="T49" s="569"/>
      <c r="U49" s="569"/>
      <c r="V49" s="569"/>
      <c r="W49" s="569"/>
      <c r="X49" s="259">
        <f t="shared" si="17"/>
        <v>0</v>
      </c>
      <c r="Y49" s="259">
        <f>H49+Q49</f>
        <v>0</v>
      </c>
      <c r="Z49" s="259">
        <f t="shared" si="11"/>
        <v>0</v>
      </c>
      <c r="AA49" s="259">
        <f t="shared" si="14"/>
        <v>0</v>
      </c>
      <c r="AB49" s="259">
        <f t="shared" si="15"/>
        <v>0</v>
      </c>
      <c r="AC49" s="259">
        <f t="shared" si="7"/>
        <v>0</v>
      </c>
    </row>
    <row r="50" spans="1:29" ht="15.75">
      <c r="A50" s="574" t="s">
        <v>402</v>
      </c>
      <c r="B50" s="568" t="s">
        <v>215</v>
      </c>
      <c r="C50" s="569"/>
      <c r="D50" s="569"/>
      <c r="E50" s="569">
        <f>F50+G50</f>
        <v>0</v>
      </c>
      <c r="F50" s="569"/>
      <c r="G50" s="569"/>
      <c r="H50" s="569">
        <f>I50+J50+K50+L50+M50+N50+O50+P50</f>
        <v>0</v>
      </c>
      <c r="I50" s="569"/>
      <c r="J50" s="569"/>
      <c r="K50" s="569"/>
      <c r="L50" s="569"/>
      <c r="M50" s="569"/>
      <c r="N50" s="569"/>
      <c r="O50" s="569"/>
      <c r="P50" s="569"/>
      <c r="Q50" s="569"/>
      <c r="R50" s="569">
        <f>S50+T50+U50+V50+W50</f>
        <v>0</v>
      </c>
      <c r="S50" s="569"/>
      <c r="T50" s="569"/>
      <c r="U50" s="569"/>
      <c r="V50" s="569"/>
      <c r="W50" s="569"/>
      <c r="X50" s="259">
        <f t="shared" si="17"/>
        <v>0</v>
      </c>
      <c r="Y50" s="259">
        <f>H50+Q50</f>
        <v>0</v>
      </c>
      <c r="Z50" s="259">
        <f t="shared" si="11"/>
        <v>0</v>
      </c>
      <c r="AA50" s="259">
        <f t="shared" si="14"/>
        <v>0</v>
      </c>
      <c r="AB50" s="259">
        <f t="shared" si="15"/>
        <v>0</v>
      </c>
      <c r="AC50" s="259">
        <f t="shared" si="7"/>
        <v>0</v>
      </c>
    </row>
    <row r="51" spans="1:29" ht="60.75" customHeight="1">
      <c r="A51" s="962" t="s">
        <v>472</v>
      </c>
      <c r="B51" s="962"/>
      <c r="C51" s="962"/>
      <c r="D51" s="962"/>
      <c r="E51" s="962"/>
      <c r="F51" s="962"/>
      <c r="G51" s="962"/>
      <c r="H51" s="962"/>
      <c r="I51" s="962"/>
      <c r="J51" s="962"/>
      <c r="K51" s="962"/>
      <c r="L51" s="962"/>
      <c r="M51" s="962"/>
      <c r="N51" s="962"/>
      <c r="O51" s="962"/>
      <c r="P51" s="962"/>
      <c r="Q51" s="962"/>
      <c r="R51" s="962"/>
      <c r="S51" s="962"/>
      <c r="T51" s="962"/>
      <c r="U51" s="962"/>
      <c r="V51" s="962"/>
      <c r="W51" s="962"/>
      <c r="X51" s="310"/>
      <c r="Y51" s="259"/>
      <c r="Z51" s="259"/>
      <c r="AA51" s="259"/>
      <c r="AB51" s="259"/>
      <c r="AC51" s="259"/>
    </row>
    <row r="52" spans="1:29" ht="16.5">
      <c r="A52" s="311"/>
      <c r="B52" s="953"/>
      <c r="C52" s="953"/>
      <c r="D52" s="953"/>
      <c r="E52" s="953"/>
      <c r="F52" s="953"/>
      <c r="G52" s="953"/>
      <c r="H52" s="312"/>
      <c r="I52" s="312"/>
      <c r="J52" s="312"/>
      <c r="K52" s="221"/>
      <c r="L52" s="222"/>
      <c r="M52" s="222"/>
      <c r="N52" s="221"/>
      <c r="O52" s="222"/>
      <c r="P52" s="954" t="str">
        <f>TT!C4</f>
        <v>Sơn La, ngày       tháng     năm 2021</v>
      </c>
      <c r="Q52" s="954"/>
      <c r="R52" s="954"/>
      <c r="S52" s="954"/>
      <c r="T52" s="954"/>
      <c r="U52" s="954"/>
      <c r="V52" s="954"/>
      <c r="W52" s="184"/>
      <c r="X52" s="310"/>
      <c r="Y52" s="259"/>
      <c r="Z52" s="259"/>
      <c r="AA52" s="259"/>
      <c r="AB52" s="259"/>
      <c r="AC52" s="259"/>
    </row>
    <row r="53" spans="1:23" ht="16.5">
      <c r="A53" s="114"/>
      <c r="B53" s="964" t="s">
        <v>282</v>
      </c>
      <c r="C53" s="964"/>
      <c r="D53" s="964"/>
      <c r="E53" s="964"/>
      <c r="F53" s="964"/>
      <c r="G53" s="964"/>
      <c r="H53" s="313"/>
      <c r="I53" s="313"/>
      <c r="J53" s="313"/>
      <c r="K53" s="223"/>
      <c r="L53" s="223"/>
      <c r="M53" s="223"/>
      <c r="N53" s="224"/>
      <c r="O53" s="220"/>
      <c r="P53" s="955" t="str">
        <f>TT!C5</f>
        <v>PHÓ CỤC TRƯỞNG</v>
      </c>
      <c r="Q53" s="955"/>
      <c r="R53" s="955"/>
      <c r="S53" s="955"/>
      <c r="T53" s="955"/>
      <c r="U53" s="955"/>
      <c r="V53" s="955"/>
      <c r="W53" s="220"/>
    </row>
    <row r="54" spans="1:23" ht="16.5">
      <c r="A54" s="114"/>
      <c r="B54" s="376"/>
      <c r="C54" s="376"/>
      <c r="D54" s="376"/>
      <c r="E54" s="376"/>
      <c r="F54" s="376"/>
      <c r="G54" s="376"/>
      <c r="H54" s="313"/>
      <c r="I54" s="313"/>
      <c r="J54" s="313"/>
      <c r="K54" s="223"/>
      <c r="L54" s="223"/>
      <c r="M54" s="223"/>
      <c r="N54" s="224"/>
      <c r="O54" s="220"/>
      <c r="P54" s="377"/>
      <c r="Q54" s="377"/>
      <c r="R54" s="377"/>
      <c r="S54" s="377"/>
      <c r="T54" s="377"/>
      <c r="U54" s="377"/>
      <c r="V54" s="377"/>
      <c r="W54" s="220"/>
    </row>
    <row r="55" spans="1:23" ht="16.5">
      <c r="A55" s="114"/>
      <c r="B55" s="376"/>
      <c r="C55" s="376"/>
      <c r="D55" s="376"/>
      <c r="E55" s="376"/>
      <c r="F55" s="376"/>
      <c r="G55" s="376"/>
      <c r="H55" s="313"/>
      <c r="I55" s="313"/>
      <c r="J55" s="313"/>
      <c r="K55" s="223"/>
      <c r="L55" s="223"/>
      <c r="M55" s="223"/>
      <c r="N55" s="224"/>
      <c r="O55" s="220"/>
      <c r="P55" s="377"/>
      <c r="Q55" s="377"/>
      <c r="R55" s="377"/>
      <c r="S55" s="377"/>
      <c r="T55" s="377"/>
      <c r="U55" s="377"/>
      <c r="V55" s="377"/>
      <c r="W55" s="220"/>
    </row>
    <row r="56" spans="1:23" ht="16.5">
      <c r="A56" s="114"/>
      <c r="B56" s="376"/>
      <c r="C56" s="376"/>
      <c r="D56" s="376"/>
      <c r="E56" s="376"/>
      <c r="F56" s="376"/>
      <c r="G56" s="376"/>
      <c r="H56" s="313"/>
      <c r="I56" s="313"/>
      <c r="J56" s="313"/>
      <c r="K56" s="223"/>
      <c r="L56" s="223"/>
      <c r="M56" s="223"/>
      <c r="N56" s="224"/>
      <c r="O56" s="220"/>
      <c r="P56" s="377"/>
      <c r="Q56" s="377"/>
      <c r="R56" s="377"/>
      <c r="S56" s="377"/>
      <c r="T56" s="377"/>
      <c r="U56" s="377"/>
      <c r="V56" s="377"/>
      <c r="W56" s="220"/>
    </row>
    <row r="57" spans="2:22" ht="16.5">
      <c r="B57" s="211"/>
      <c r="C57" s="211"/>
      <c r="D57" s="212"/>
      <c r="E57" s="212"/>
      <c r="F57" s="212"/>
      <c r="G57" s="211"/>
      <c r="H57" s="211"/>
      <c r="I57" s="211"/>
      <c r="J57" s="211"/>
      <c r="K57" s="212"/>
      <c r="L57" s="212"/>
      <c r="M57" s="212"/>
      <c r="N57" s="212"/>
      <c r="O57" s="212"/>
      <c r="P57" s="225"/>
      <c r="Q57" s="225"/>
      <c r="R57" s="225"/>
      <c r="S57" s="225"/>
      <c r="T57" s="225"/>
      <c r="U57" s="225"/>
      <c r="V57" s="225"/>
    </row>
    <row r="58" spans="2:22" ht="16.5">
      <c r="B58" s="211"/>
      <c r="C58" s="211"/>
      <c r="D58" s="212"/>
      <c r="E58" s="212"/>
      <c r="F58" s="212"/>
      <c r="G58" s="211"/>
      <c r="H58" s="211"/>
      <c r="I58" s="211"/>
      <c r="J58" s="211"/>
      <c r="K58" s="212"/>
      <c r="L58" s="212"/>
      <c r="M58" s="212"/>
      <c r="N58" s="212"/>
      <c r="O58" s="212"/>
      <c r="P58" s="225"/>
      <c r="Q58" s="225"/>
      <c r="R58" s="225"/>
      <c r="S58" s="225"/>
      <c r="T58" s="225"/>
      <c r="U58" s="225"/>
      <c r="V58" s="225"/>
    </row>
    <row r="59" spans="2:22" ht="16.5">
      <c r="B59" s="211"/>
      <c r="C59" s="211"/>
      <c r="D59" s="212"/>
      <c r="E59" s="212"/>
      <c r="F59" s="212"/>
      <c r="G59" s="211"/>
      <c r="H59" s="211"/>
      <c r="I59" s="211"/>
      <c r="J59" s="211"/>
      <c r="K59" s="212"/>
      <c r="L59" s="212"/>
      <c r="M59" s="212"/>
      <c r="N59" s="212"/>
      <c r="O59" s="212"/>
      <c r="P59" s="225"/>
      <c r="Q59" s="225"/>
      <c r="R59" s="225"/>
      <c r="S59" s="225"/>
      <c r="T59" s="225"/>
      <c r="U59" s="225"/>
      <c r="V59" s="225"/>
    </row>
    <row r="60" spans="2:29" ht="16.5">
      <c r="B60" s="965" t="str">
        <f>TT!C6</f>
        <v>Nguyễn Thị Ngọc</v>
      </c>
      <c r="C60" s="965"/>
      <c r="D60" s="965"/>
      <c r="E60" s="965"/>
      <c r="F60" s="965"/>
      <c r="G60" s="965"/>
      <c r="H60" s="215"/>
      <c r="I60" s="215"/>
      <c r="J60" s="215"/>
      <c r="K60" s="212"/>
      <c r="L60" s="212"/>
      <c r="M60" s="212"/>
      <c r="N60" s="212"/>
      <c r="O60" s="212"/>
      <c r="P60" s="963" t="str">
        <f>TT!C3</f>
        <v>Lò Anh Vĩnh</v>
      </c>
      <c r="Q60" s="963"/>
      <c r="R60" s="963"/>
      <c r="S60" s="963"/>
      <c r="T60" s="963"/>
      <c r="U60" s="963"/>
      <c r="V60" s="963"/>
      <c r="X60" s="286"/>
      <c r="Y60" s="286"/>
      <c r="Z60" s="286"/>
      <c r="AA60" s="286"/>
      <c r="AB60" s="286"/>
      <c r="AC60" s="286"/>
    </row>
  </sheetData>
  <sheetProtection formatCells="0" formatColumns="0" formatRows="0" insertRows="0" deleteRows="0"/>
  <mergeCells count="35">
    <mergeCell ref="A1:E1"/>
    <mergeCell ref="F1:Q1"/>
    <mergeCell ref="R1:W1"/>
    <mergeCell ref="R2:W2"/>
    <mergeCell ref="C3:C7"/>
    <mergeCell ref="A3:A7"/>
    <mergeCell ref="I5:P5"/>
    <mergeCell ref="W5:W7"/>
    <mergeCell ref="U5:U7"/>
    <mergeCell ref="R4:R7"/>
    <mergeCell ref="S4:W4"/>
    <mergeCell ref="H5:H7"/>
    <mergeCell ref="S5:S7"/>
    <mergeCell ref="D3:D7"/>
    <mergeCell ref="E3:Q3"/>
    <mergeCell ref="P60:V60"/>
    <mergeCell ref="B52:G52"/>
    <mergeCell ref="B53:G53"/>
    <mergeCell ref="B60:G60"/>
    <mergeCell ref="B3:B7"/>
    <mergeCell ref="P6:P7"/>
    <mergeCell ref="I6:K6"/>
    <mergeCell ref="L6:N6"/>
    <mergeCell ref="R3:W3"/>
    <mergeCell ref="V5:V7"/>
    <mergeCell ref="P52:V52"/>
    <mergeCell ref="P53:V53"/>
    <mergeCell ref="O6:O7"/>
    <mergeCell ref="H4:Q4"/>
    <mergeCell ref="Q5:Q7"/>
    <mergeCell ref="A51:W51"/>
    <mergeCell ref="E6:E7"/>
    <mergeCell ref="E4:G5"/>
    <mergeCell ref="F6:G6"/>
    <mergeCell ref="T5:T7"/>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AI33"/>
  <sheetViews>
    <sheetView view="pageBreakPreview" zoomScaleSheetLayoutView="100" zoomScalePageLayoutView="0" workbookViewId="0" topLeftCell="A1">
      <selection activeCell="C1" sqref="C1:L1"/>
    </sheetView>
  </sheetViews>
  <sheetFormatPr defaultColWidth="9.00390625" defaultRowHeight="15.75"/>
  <cols>
    <col min="1" max="1" width="3.875" style="0" customWidth="1"/>
    <col min="2" max="2" width="28.75390625" style="0" customWidth="1"/>
    <col min="3" max="21" width="5.50390625" style="110" customWidth="1"/>
    <col min="22" max="23" width="4.625" style="285" hidden="1" customWidth="1"/>
    <col min="24" max="24" width="4.625" style="284" hidden="1" customWidth="1"/>
    <col min="25" max="26" width="4.625" style="285" hidden="1" customWidth="1"/>
    <col min="27" max="28" width="4.625" style="284" hidden="1" customWidth="1"/>
    <col min="29" max="30" width="4.625" style="285" hidden="1" customWidth="1"/>
    <col min="31" max="31" width="4.625" style="284" hidden="1" customWidth="1"/>
    <col min="32" max="32" width="8.00390625" style="285" hidden="1" customWidth="1"/>
    <col min="33" max="35" width="8.00390625" style="285" customWidth="1"/>
  </cols>
  <sheetData>
    <row r="1" spans="1:21" ht="67.5" customHeight="1">
      <c r="A1" s="773" t="s">
        <v>317</v>
      </c>
      <c r="B1" s="773"/>
      <c r="C1" s="943" t="str">
        <f>"TIẾP CÔNG DÂN TRONG THI HÀNH ÁN DÂN SỰ
"&amp;TT!C8&amp;""</f>
        <v>TIẾP CÔNG DÂN TRONG THI HÀNH ÁN DÂN SỰ
01 tháng/năm 2022</v>
      </c>
      <c r="D1" s="943"/>
      <c r="E1" s="943"/>
      <c r="F1" s="943"/>
      <c r="G1" s="943"/>
      <c r="H1" s="943"/>
      <c r="I1" s="943"/>
      <c r="J1" s="943"/>
      <c r="K1" s="943"/>
      <c r="L1" s="943"/>
      <c r="M1" s="676"/>
      <c r="N1" s="940" t="str">
        <f>TT!C2</f>
        <v>Đơn vị  báo cáo: Cục Thi hành án dân sự tỉnh Sơn La
Đơn vị nhận báo cáo: Tổng cục Thi hành án dân sự</v>
      </c>
      <c r="O1" s="940"/>
      <c r="P1" s="940"/>
      <c r="Q1" s="940"/>
      <c r="R1" s="940"/>
      <c r="S1" s="940"/>
      <c r="T1" s="940"/>
      <c r="U1" s="940"/>
    </row>
    <row r="2" spans="17:21" ht="15.75" customHeight="1">
      <c r="Q2" s="977" t="s">
        <v>216</v>
      </c>
      <c r="R2" s="977"/>
      <c r="S2" s="977"/>
      <c r="T2" s="977"/>
      <c r="U2" s="977"/>
    </row>
    <row r="3" spans="1:21" ht="18.75" customHeight="1">
      <c r="A3" s="978" t="s">
        <v>136</v>
      </c>
      <c r="B3" s="978" t="s">
        <v>157</v>
      </c>
      <c r="C3" s="981" t="s">
        <v>217</v>
      </c>
      <c r="D3" s="981"/>
      <c r="E3" s="981"/>
      <c r="F3" s="981" t="s">
        <v>218</v>
      </c>
      <c r="G3" s="981"/>
      <c r="H3" s="981"/>
      <c r="I3" s="981" t="s">
        <v>219</v>
      </c>
      <c r="J3" s="981"/>
      <c r="K3" s="981"/>
      <c r="L3" s="981" t="s">
        <v>220</v>
      </c>
      <c r="M3" s="981"/>
      <c r="N3" s="981"/>
      <c r="O3" s="981"/>
      <c r="P3" s="981"/>
      <c r="Q3" s="981"/>
      <c r="R3" s="981"/>
      <c r="S3" s="981" t="s">
        <v>221</v>
      </c>
      <c r="T3" s="981"/>
      <c r="U3" s="981"/>
    </row>
    <row r="4" spans="1:21" ht="18.75" customHeight="1">
      <c r="A4" s="979"/>
      <c r="B4" s="979"/>
      <c r="C4" s="981"/>
      <c r="D4" s="981"/>
      <c r="E4" s="981"/>
      <c r="F4" s="981"/>
      <c r="G4" s="981"/>
      <c r="H4" s="981"/>
      <c r="I4" s="981"/>
      <c r="J4" s="981"/>
      <c r="K4" s="981"/>
      <c r="L4" s="981" t="s">
        <v>222</v>
      </c>
      <c r="M4" s="981"/>
      <c r="N4" s="981"/>
      <c r="O4" s="981"/>
      <c r="P4" s="981" t="s">
        <v>223</v>
      </c>
      <c r="Q4" s="981"/>
      <c r="R4" s="981"/>
      <c r="S4" s="981"/>
      <c r="T4" s="981"/>
      <c r="U4" s="981"/>
    </row>
    <row r="5" spans="1:21" ht="18.75" customHeight="1">
      <c r="A5" s="979"/>
      <c r="B5" s="979"/>
      <c r="C5" s="981"/>
      <c r="D5" s="981"/>
      <c r="E5" s="981"/>
      <c r="F5" s="981"/>
      <c r="G5" s="981"/>
      <c r="H5" s="981"/>
      <c r="I5" s="981"/>
      <c r="J5" s="981"/>
      <c r="K5" s="981"/>
      <c r="L5" s="978" t="s">
        <v>12</v>
      </c>
      <c r="M5" s="981" t="s">
        <v>4</v>
      </c>
      <c r="N5" s="981"/>
      <c r="O5" s="981"/>
      <c r="P5" s="978" t="s">
        <v>12</v>
      </c>
      <c r="Q5" s="981" t="s">
        <v>4</v>
      </c>
      <c r="R5" s="981"/>
      <c r="S5" s="981"/>
      <c r="T5" s="981"/>
      <c r="U5" s="981"/>
    </row>
    <row r="6" spans="1:21" ht="48" customHeight="1">
      <c r="A6" s="979"/>
      <c r="B6" s="979"/>
      <c r="C6" s="978" t="s">
        <v>224</v>
      </c>
      <c r="D6" s="978" t="s">
        <v>225</v>
      </c>
      <c r="E6" s="978" t="s">
        <v>226</v>
      </c>
      <c r="F6" s="978" t="s">
        <v>227</v>
      </c>
      <c r="G6" s="978" t="s">
        <v>225</v>
      </c>
      <c r="H6" s="978" t="s">
        <v>226</v>
      </c>
      <c r="I6" s="978" t="s">
        <v>224</v>
      </c>
      <c r="J6" s="978" t="s">
        <v>225</v>
      </c>
      <c r="K6" s="978" t="s">
        <v>226</v>
      </c>
      <c r="L6" s="979"/>
      <c r="M6" s="978" t="s">
        <v>214</v>
      </c>
      <c r="N6" s="978" t="s">
        <v>215</v>
      </c>
      <c r="O6" s="978" t="s">
        <v>228</v>
      </c>
      <c r="P6" s="979"/>
      <c r="Q6" s="978" t="s">
        <v>229</v>
      </c>
      <c r="R6" s="978" t="s">
        <v>230</v>
      </c>
      <c r="S6" s="978" t="s">
        <v>12</v>
      </c>
      <c r="T6" s="978" t="s">
        <v>231</v>
      </c>
      <c r="U6" s="978" t="s">
        <v>198</v>
      </c>
    </row>
    <row r="7" spans="1:21" ht="15.75">
      <c r="A7" s="980"/>
      <c r="B7" s="980"/>
      <c r="C7" s="980"/>
      <c r="D7" s="980"/>
      <c r="E7" s="980"/>
      <c r="F7" s="980"/>
      <c r="G7" s="980"/>
      <c r="H7" s="980"/>
      <c r="I7" s="980"/>
      <c r="J7" s="980"/>
      <c r="K7" s="980"/>
      <c r="L7" s="980"/>
      <c r="M7" s="980"/>
      <c r="N7" s="980"/>
      <c r="O7" s="980"/>
      <c r="P7" s="980"/>
      <c r="Q7" s="980"/>
      <c r="R7" s="980"/>
      <c r="S7" s="980"/>
      <c r="T7" s="980"/>
      <c r="U7" s="980"/>
    </row>
    <row r="8" spans="1:30" ht="15.75">
      <c r="A8" s="982" t="s">
        <v>3</v>
      </c>
      <c r="B8" s="982"/>
      <c r="C8" s="574">
        <v>1</v>
      </c>
      <c r="D8" s="578">
        <v>2</v>
      </c>
      <c r="E8" s="578">
        <v>3</v>
      </c>
      <c r="F8" s="578">
        <v>4</v>
      </c>
      <c r="G8" s="578">
        <v>5</v>
      </c>
      <c r="H8" s="578">
        <v>6</v>
      </c>
      <c r="I8" s="578">
        <v>7</v>
      </c>
      <c r="J8" s="578">
        <v>8</v>
      </c>
      <c r="K8" s="578">
        <v>9</v>
      </c>
      <c r="L8" s="578">
        <v>10</v>
      </c>
      <c r="M8" s="578">
        <v>11</v>
      </c>
      <c r="N8" s="578">
        <v>12</v>
      </c>
      <c r="O8" s="578">
        <v>13</v>
      </c>
      <c r="P8" s="578">
        <v>14</v>
      </c>
      <c r="Q8" s="578">
        <v>15</v>
      </c>
      <c r="R8" s="578">
        <v>16</v>
      </c>
      <c r="S8" s="578">
        <v>17</v>
      </c>
      <c r="T8" s="578">
        <v>18</v>
      </c>
      <c r="U8" s="578">
        <v>19</v>
      </c>
      <c r="V8" s="287" t="s">
        <v>426</v>
      </c>
      <c r="W8" s="287" t="s">
        <v>427</v>
      </c>
      <c r="X8" s="287"/>
      <c r="Y8" s="287" t="s">
        <v>428</v>
      </c>
      <c r="Z8" s="287" t="s">
        <v>429</v>
      </c>
      <c r="AA8" s="287"/>
      <c r="AB8" s="287"/>
      <c r="AC8" s="287" t="s">
        <v>430</v>
      </c>
      <c r="AD8" s="287" t="s">
        <v>431</v>
      </c>
    </row>
    <row r="9" spans="1:35" s="327" customFormat="1" ht="22.5" customHeight="1">
      <c r="A9" s="984" t="s">
        <v>12</v>
      </c>
      <c r="B9" s="984"/>
      <c r="C9" s="579">
        <f>SUM(C10:C22)</f>
        <v>2</v>
      </c>
      <c r="D9" s="579">
        <f aca="true" t="shared" si="0" ref="D9:U9">SUM(D10:D22)</f>
        <v>2</v>
      </c>
      <c r="E9" s="579">
        <f t="shared" si="0"/>
        <v>4</v>
      </c>
      <c r="F9" s="579">
        <f t="shared" si="0"/>
        <v>0</v>
      </c>
      <c r="G9" s="579">
        <f t="shared" si="0"/>
        <v>0</v>
      </c>
      <c r="H9" s="579">
        <f t="shared" si="0"/>
        <v>0</v>
      </c>
      <c r="I9" s="579">
        <f t="shared" si="0"/>
        <v>2</v>
      </c>
      <c r="J9" s="579">
        <f t="shared" si="0"/>
        <v>2</v>
      </c>
      <c r="K9" s="579">
        <f t="shared" si="0"/>
        <v>4</v>
      </c>
      <c r="L9" s="579">
        <f t="shared" si="0"/>
        <v>4</v>
      </c>
      <c r="M9" s="579">
        <f t="shared" si="0"/>
        <v>1</v>
      </c>
      <c r="N9" s="579">
        <f t="shared" si="0"/>
        <v>2</v>
      </c>
      <c r="O9" s="579">
        <f t="shared" si="0"/>
        <v>1</v>
      </c>
      <c r="P9" s="579">
        <f t="shared" si="0"/>
        <v>4</v>
      </c>
      <c r="Q9" s="579">
        <f t="shared" si="0"/>
        <v>2</v>
      </c>
      <c r="R9" s="579">
        <f t="shared" si="0"/>
        <v>2</v>
      </c>
      <c r="S9" s="579">
        <f t="shared" si="0"/>
        <v>2</v>
      </c>
      <c r="T9" s="579">
        <f t="shared" si="0"/>
        <v>1</v>
      </c>
      <c r="U9" s="579">
        <f t="shared" si="0"/>
        <v>1</v>
      </c>
      <c r="V9" s="325">
        <f>L9</f>
        <v>4</v>
      </c>
      <c r="W9" s="325">
        <f>E9+H9</f>
        <v>4</v>
      </c>
      <c r="X9" s="325">
        <f>V9-W9</f>
        <v>0</v>
      </c>
      <c r="Y9" s="325">
        <f>M9+N9+O9</f>
        <v>4</v>
      </c>
      <c r="Z9" s="325">
        <f>Q9+R9</f>
        <v>4</v>
      </c>
      <c r="AA9" s="325">
        <f>Y9-Z9</f>
        <v>0</v>
      </c>
      <c r="AB9" s="325">
        <f>X9-AA9</f>
        <v>0</v>
      </c>
      <c r="AC9" s="325">
        <f>Q9</f>
        <v>2</v>
      </c>
      <c r="AD9" s="325">
        <f>S9</f>
        <v>2</v>
      </c>
      <c r="AE9" s="325">
        <f>AC9-AD9</f>
        <v>0</v>
      </c>
      <c r="AF9" s="325"/>
      <c r="AG9" s="325"/>
      <c r="AH9" s="325"/>
      <c r="AI9" s="326"/>
    </row>
    <row r="10" spans="1:35" s="226" customFormat="1" ht="13.5" customHeight="1">
      <c r="A10" s="237" t="s">
        <v>0</v>
      </c>
      <c r="B10" s="238" t="s">
        <v>321</v>
      </c>
      <c r="C10" s="569">
        <v>1</v>
      </c>
      <c r="D10" s="569">
        <v>1</v>
      </c>
      <c r="E10" s="569">
        <v>3</v>
      </c>
      <c r="F10" s="569">
        <v>0</v>
      </c>
      <c r="G10" s="569">
        <v>0</v>
      </c>
      <c r="H10" s="569">
        <v>0</v>
      </c>
      <c r="I10" s="569">
        <v>1</v>
      </c>
      <c r="J10" s="569">
        <v>1</v>
      </c>
      <c r="K10" s="569">
        <v>3</v>
      </c>
      <c r="L10" s="569">
        <f>SUM(M10:O10)</f>
        <v>3</v>
      </c>
      <c r="M10" s="569">
        <v>0</v>
      </c>
      <c r="N10" s="569">
        <v>2</v>
      </c>
      <c r="O10" s="569">
        <v>1</v>
      </c>
      <c r="P10" s="569">
        <f>SUM(Q10:R10)</f>
        <v>3</v>
      </c>
      <c r="Q10" s="569">
        <v>1</v>
      </c>
      <c r="R10" s="569">
        <v>2</v>
      </c>
      <c r="S10" s="569">
        <f>SUM(T10:U10)</f>
        <v>1</v>
      </c>
      <c r="T10" s="569"/>
      <c r="U10" s="569">
        <v>1</v>
      </c>
      <c r="V10" s="288">
        <f>L10</f>
        <v>3</v>
      </c>
      <c r="W10" s="288">
        <f>E10+H10</f>
        <v>3</v>
      </c>
      <c r="X10" s="289">
        <f>V10-W10</f>
        <v>0</v>
      </c>
      <c r="Y10" s="288">
        <f>M10+N10+O10</f>
        <v>3</v>
      </c>
      <c r="Z10" s="288">
        <f>Q10+R10</f>
        <v>3</v>
      </c>
      <c r="AA10" s="289">
        <f aca="true" t="shared" si="1" ref="AA10:AA22">Y10-Z10</f>
        <v>0</v>
      </c>
      <c r="AB10" s="289">
        <f aca="true" t="shared" si="2" ref="AB10:AB22">X10-AA10</f>
        <v>0</v>
      </c>
      <c r="AC10" s="288">
        <f>Q10</f>
        <v>1</v>
      </c>
      <c r="AD10" s="288">
        <f>T10+U10</f>
        <v>1</v>
      </c>
      <c r="AE10" s="289">
        <f aca="true" t="shared" si="3" ref="AE10:AE22">AC10-AD10</f>
        <v>0</v>
      </c>
      <c r="AF10" s="285"/>
      <c r="AG10" s="285"/>
      <c r="AH10" s="285"/>
      <c r="AI10" s="290"/>
    </row>
    <row r="11" spans="1:35" s="226" customFormat="1" ht="13.5" customHeight="1">
      <c r="A11" s="237" t="s">
        <v>13</v>
      </c>
      <c r="B11" s="238" t="s">
        <v>375</v>
      </c>
      <c r="C11" s="580"/>
      <c r="D11" s="580"/>
      <c r="E11" s="580"/>
      <c r="F11" s="581"/>
      <c r="G11" s="581"/>
      <c r="H11" s="581"/>
      <c r="I11" s="580"/>
      <c r="J11" s="580"/>
      <c r="K11" s="580"/>
      <c r="L11" s="580">
        <f>M11+N11+O11</f>
        <v>0</v>
      </c>
      <c r="M11" s="580"/>
      <c r="N11" s="580"/>
      <c r="O11" s="580"/>
      <c r="P11" s="580">
        <f>Q11+R11</f>
        <v>0</v>
      </c>
      <c r="Q11" s="580"/>
      <c r="R11" s="580"/>
      <c r="S11" s="580">
        <f>T11+U11</f>
        <v>0</v>
      </c>
      <c r="T11" s="580"/>
      <c r="U11" s="580"/>
      <c r="V11" s="288">
        <f>L11</f>
        <v>0</v>
      </c>
      <c r="W11" s="288">
        <f>E11+H11</f>
        <v>0</v>
      </c>
      <c r="X11" s="289">
        <f>V11-W11</f>
        <v>0</v>
      </c>
      <c r="Y11" s="288">
        <f>M11+N11+O11</f>
        <v>0</v>
      </c>
      <c r="Z11" s="288">
        <f>Q11+R11</f>
        <v>0</v>
      </c>
      <c r="AA11" s="289">
        <f t="shared" si="1"/>
        <v>0</v>
      </c>
      <c r="AB11" s="289">
        <f t="shared" si="2"/>
        <v>0</v>
      </c>
      <c r="AC11" s="288">
        <f aca="true" t="shared" si="4" ref="AC11:AC22">Q11</f>
        <v>0</v>
      </c>
      <c r="AD11" s="288">
        <f aca="true" t="shared" si="5" ref="AD11:AD22">T11+U11</f>
        <v>0</v>
      </c>
      <c r="AE11" s="289">
        <f t="shared" si="3"/>
        <v>0</v>
      </c>
      <c r="AF11" s="291"/>
      <c r="AG11" s="291"/>
      <c r="AH11" s="291"/>
      <c r="AI11" s="285"/>
    </row>
    <row r="12" spans="1:35" s="226" customFormat="1" ht="13.5" customHeight="1">
      <c r="A12" s="237" t="s">
        <v>14</v>
      </c>
      <c r="B12" s="238" t="s">
        <v>376</v>
      </c>
      <c r="C12" s="580">
        <v>1</v>
      </c>
      <c r="D12" s="580">
        <v>1</v>
      </c>
      <c r="E12" s="580">
        <v>1</v>
      </c>
      <c r="F12" s="582">
        <v>0</v>
      </c>
      <c r="G12" s="582">
        <v>0</v>
      </c>
      <c r="H12" s="582">
        <v>0</v>
      </c>
      <c r="I12" s="580">
        <v>1</v>
      </c>
      <c r="J12" s="580">
        <v>1</v>
      </c>
      <c r="K12" s="580">
        <v>1</v>
      </c>
      <c r="L12" s="583">
        <v>1</v>
      </c>
      <c r="M12" s="580">
        <v>1</v>
      </c>
      <c r="N12" s="580">
        <v>0</v>
      </c>
      <c r="O12" s="580">
        <v>0</v>
      </c>
      <c r="P12" s="583">
        <f>Q12+R12</f>
        <v>1</v>
      </c>
      <c r="Q12" s="580">
        <v>1</v>
      </c>
      <c r="R12" s="580">
        <v>0</v>
      </c>
      <c r="S12" s="580">
        <f>T12+U12</f>
        <v>1</v>
      </c>
      <c r="T12" s="580">
        <v>1</v>
      </c>
      <c r="U12" s="569"/>
      <c r="V12" s="288">
        <f aca="true" t="shared" si="6" ref="V12:V22">L12</f>
        <v>1</v>
      </c>
      <c r="W12" s="288">
        <f aca="true" t="shared" si="7" ref="W12:W22">E12+H12</f>
        <v>1</v>
      </c>
      <c r="X12" s="289">
        <f aca="true" t="shared" si="8" ref="X12:X22">V12-W12</f>
        <v>0</v>
      </c>
      <c r="Y12" s="288">
        <f aca="true" t="shared" si="9" ref="Y12:Y22">M12+N12+O12</f>
        <v>1</v>
      </c>
      <c r="Z12" s="288">
        <f aca="true" t="shared" si="10" ref="Z12:Z22">Q12+R12</f>
        <v>1</v>
      </c>
      <c r="AA12" s="289">
        <f t="shared" si="1"/>
        <v>0</v>
      </c>
      <c r="AB12" s="289">
        <f t="shared" si="2"/>
        <v>0</v>
      </c>
      <c r="AC12" s="288">
        <f t="shared" si="4"/>
        <v>1</v>
      </c>
      <c r="AD12" s="288">
        <f t="shared" si="5"/>
        <v>1</v>
      </c>
      <c r="AE12" s="289">
        <f t="shared" si="3"/>
        <v>0</v>
      </c>
      <c r="AF12" s="285"/>
      <c r="AG12" s="285"/>
      <c r="AH12" s="285"/>
      <c r="AI12" s="291"/>
    </row>
    <row r="13" spans="1:35" s="226" customFormat="1" ht="13.5" customHeight="1">
      <c r="A13" s="237" t="s">
        <v>19</v>
      </c>
      <c r="B13" s="238" t="s">
        <v>377</v>
      </c>
      <c r="C13" s="580"/>
      <c r="D13" s="580"/>
      <c r="E13" s="580"/>
      <c r="F13" s="580"/>
      <c r="G13" s="580"/>
      <c r="H13" s="580"/>
      <c r="I13" s="580"/>
      <c r="J13" s="580"/>
      <c r="K13" s="580"/>
      <c r="L13" s="580"/>
      <c r="M13" s="580"/>
      <c r="N13" s="580"/>
      <c r="O13" s="580"/>
      <c r="P13" s="580"/>
      <c r="Q13" s="580"/>
      <c r="R13" s="580"/>
      <c r="S13" s="580"/>
      <c r="T13" s="580"/>
      <c r="U13" s="569"/>
      <c r="V13" s="288">
        <f t="shared" si="6"/>
        <v>0</v>
      </c>
      <c r="W13" s="288">
        <f t="shared" si="7"/>
        <v>0</v>
      </c>
      <c r="X13" s="289">
        <f t="shared" si="8"/>
        <v>0</v>
      </c>
      <c r="Y13" s="288">
        <f t="shared" si="9"/>
        <v>0</v>
      </c>
      <c r="Z13" s="288">
        <f t="shared" si="10"/>
        <v>0</v>
      </c>
      <c r="AA13" s="289">
        <f t="shared" si="1"/>
        <v>0</v>
      </c>
      <c r="AB13" s="289">
        <f t="shared" si="2"/>
        <v>0</v>
      </c>
      <c r="AC13" s="288">
        <f t="shared" si="4"/>
        <v>0</v>
      </c>
      <c r="AD13" s="288">
        <f t="shared" si="5"/>
        <v>0</v>
      </c>
      <c r="AE13" s="289">
        <f t="shared" si="3"/>
        <v>0</v>
      </c>
      <c r="AF13" s="285"/>
      <c r="AG13" s="285"/>
      <c r="AH13" s="285"/>
      <c r="AI13" s="285"/>
    </row>
    <row r="14" spans="1:35" s="244" customFormat="1" ht="13.5" customHeight="1">
      <c r="A14" s="237" t="s">
        <v>22</v>
      </c>
      <c r="B14" s="238" t="s">
        <v>378</v>
      </c>
      <c r="C14" s="582"/>
      <c r="D14" s="582"/>
      <c r="E14" s="582"/>
      <c r="F14" s="582"/>
      <c r="G14" s="582"/>
      <c r="H14" s="582"/>
      <c r="I14" s="582"/>
      <c r="J14" s="582"/>
      <c r="K14" s="582"/>
      <c r="L14" s="569">
        <f>M14+N14+O14</f>
        <v>0</v>
      </c>
      <c r="M14" s="580"/>
      <c r="N14" s="580"/>
      <c r="O14" s="580"/>
      <c r="P14" s="569">
        <f>Q14+R14</f>
        <v>0</v>
      </c>
      <c r="Q14" s="580"/>
      <c r="R14" s="580"/>
      <c r="S14" s="569">
        <f aca="true" t="shared" si="11" ref="S14:S22">T14+U14</f>
        <v>0</v>
      </c>
      <c r="T14" s="580"/>
      <c r="U14" s="580"/>
      <c r="V14" s="288">
        <f>L14</f>
        <v>0</v>
      </c>
      <c r="W14" s="288">
        <f>E14+H14</f>
        <v>0</v>
      </c>
      <c r="X14" s="289">
        <f>V14-W14</f>
        <v>0</v>
      </c>
      <c r="Y14" s="288">
        <f>M14+N14+O14</f>
        <v>0</v>
      </c>
      <c r="Z14" s="288">
        <f>Q14+R14</f>
        <v>0</v>
      </c>
      <c r="AA14" s="289">
        <f t="shared" si="1"/>
        <v>0</v>
      </c>
      <c r="AB14" s="289">
        <f>X14-AA14</f>
        <v>0</v>
      </c>
      <c r="AC14" s="288">
        <f t="shared" si="4"/>
        <v>0</v>
      </c>
      <c r="AD14" s="288">
        <f t="shared" si="5"/>
        <v>0</v>
      </c>
      <c r="AE14" s="289">
        <f t="shared" si="3"/>
        <v>0</v>
      </c>
      <c r="AF14" s="285"/>
      <c r="AG14" s="285"/>
      <c r="AH14" s="285"/>
      <c r="AI14" s="285"/>
    </row>
    <row r="15" spans="1:31" ht="13.5" customHeight="1">
      <c r="A15" s="237" t="s">
        <v>23</v>
      </c>
      <c r="B15" s="238" t="s">
        <v>379</v>
      </c>
      <c r="C15" s="569"/>
      <c r="D15" s="569"/>
      <c r="E15" s="569"/>
      <c r="F15" s="569"/>
      <c r="G15" s="569"/>
      <c r="H15" s="569"/>
      <c r="I15" s="569"/>
      <c r="J15" s="569"/>
      <c r="K15" s="569"/>
      <c r="L15" s="569">
        <f aca="true" t="shared" si="12" ref="L15:L22">M15+N15+O15</f>
        <v>0</v>
      </c>
      <c r="M15" s="569"/>
      <c r="N15" s="569"/>
      <c r="O15" s="569"/>
      <c r="P15" s="569">
        <f aca="true" t="shared" si="13" ref="P15:P22">Q15+R15</f>
        <v>0</v>
      </c>
      <c r="Q15" s="569"/>
      <c r="R15" s="569"/>
      <c r="S15" s="569">
        <f t="shared" si="11"/>
        <v>0</v>
      </c>
      <c r="T15" s="569"/>
      <c r="U15" s="569"/>
      <c r="V15" s="288">
        <f t="shared" si="6"/>
        <v>0</v>
      </c>
      <c r="W15" s="288">
        <f t="shared" si="7"/>
        <v>0</v>
      </c>
      <c r="X15" s="289">
        <f t="shared" si="8"/>
        <v>0</v>
      </c>
      <c r="Y15" s="288">
        <f t="shared" si="9"/>
        <v>0</v>
      </c>
      <c r="Z15" s="288">
        <f t="shared" si="10"/>
        <v>0</v>
      </c>
      <c r="AA15" s="289">
        <f t="shared" si="1"/>
        <v>0</v>
      </c>
      <c r="AB15" s="289">
        <f t="shared" si="2"/>
        <v>0</v>
      </c>
      <c r="AC15" s="288">
        <f t="shared" si="4"/>
        <v>0</v>
      </c>
      <c r="AD15" s="288">
        <f t="shared" si="5"/>
        <v>0</v>
      </c>
      <c r="AE15" s="289">
        <f t="shared" si="3"/>
        <v>0</v>
      </c>
    </row>
    <row r="16" spans="1:31" ht="13.5" customHeight="1">
      <c r="A16" s="237" t="s">
        <v>24</v>
      </c>
      <c r="B16" s="238" t="s">
        <v>380</v>
      </c>
      <c r="C16" s="569"/>
      <c r="D16" s="569"/>
      <c r="E16" s="569"/>
      <c r="F16" s="569"/>
      <c r="G16" s="569"/>
      <c r="H16" s="569"/>
      <c r="I16" s="569"/>
      <c r="J16" s="569"/>
      <c r="K16" s="569"/>
      <c r="L16" s="569">
        <f t="shared" si="12"/>
        <v>0</v>
      </c>
      <c r="M16" s="569"/>
      <c r="N16" s="569"/>
      <c r="O16" s="569"/>
      <c r="P16" s="569">
        <f t="shared" si="13"/>
        <v>0</v>
      </c>
      <c r="Q16" s="569"/>
      <c r="R16" s="569"/>
      <c r="S16" s="569">
        <f t="shared" si="11"/>
        <v>0</v>
      </c>
      <c r="T16" s="580"/>
      <c r="U16" s="569"/>
      <c r="V16" s="288">
        <f t="shared" si="6"/>
        <v>0</v>
      </c>
      <c r="W16" s="288">
        <f t="shared" si="7"/>
        <v>0</v>
      </c>
      <c r="X16" s="289">
        <f t="shared" si="8"/>
        <v>0</v>
      </c>
      <c r="Y16" s="288">
        <f t="shared" si="9"/>
        <v>0</v>
      </c>
      <c r="Z16" s="288">
        <f t="shared" si="10"/>
        <v>0</v>
      </c>
      <c r="AA16" s="289">
        <f t="shared" si="1"/>
        <v>0</v>
      </c>
      <c r="AB16" s="289">
        <f t="shared" si="2"/>
        <v>0</v>
      </c>
      <c r="AC16" s="288">
        <f t="shared" si="4"/>
        <v>0</v>
      </c>
      <c r="AD16" s="288">
        <f t="shared" si="5"/>
        <v>0</v>
      </c>
      <c r="AE16" s="289">
        <f t="shared" si="3"/>
        <v>0</v>
      </c>
    </row>
    <row r="17" spans="1:31" ht="13.5" customHeight="1">
      <c r="A17" s="237" t="s">
        <v>25</v>
      </c>
      <c r="B17" s="238" t="s">
        <v>381</v>
      </c>
      <c r="C17" s="580"/>
      <c r="D17" s="580"/>
      <c r="E17" s="580"/>
      <c r="F17" s="569"/>
      <c r="G17" s="569"/>
      <c r="H17" s="569"/>
      <c r="I17" s="569"/>
      <c r="J17" s="569"/>
      <c r="K17" s="569"/>
      <c r="L17" s="569">
        <f t="shared" si="12"/>
        <v>0</v>
      </c>
      <c r="M17" s="569"/>
      <c r="N17" s="569"/>
      <c r="O17" s="569"/>
      <c r="P17" s="569">
        <f>Q17+R17</f>
        <v>0</v>
      </c>
      <c r="Q17" s="569"/>
      <c r="R17" s="569"/>
      <c r="S17" s="569">
        <f>T17+U17</f>
        <v>0</v>
      </c>
      <c r="T17" s="580"/>
      <c r="U17" s="569"/>
      <c r="V17" s="288">
        <f t="shared" si="6"/>
        <v>0</v>
      </c>
      <c r="W17" s="288">
        <f t="shared" si="7"/>
        <v>0</v>
      </c>
      <c r="X17" s="289">
        <f>V17-W17</f>
        <v>0</v>
      </c>
      <c r="Y17" s="288">
        <f t="shared" si="9"/>
        <v>0</v>
      </c>
      <c r="Z17" s="288">
        <f t="shared" si="10"/>
        <v>0</v>
      </c>
      <c r="AA17" s="289">
        <f t="shared" si="1"/>
        <v>0</v>
      </c>
      <c r="AB17" s="289">
        <f t="shared" si="2"/>
        <v>0</v>
      </c>
      <c r="AC17" s="288">
        <f t="shared" si="4"/>
        <v>0</v>
      </c>
      <c r="AD17" s="288">
        <f t="shared" si="5"/>
        <v>0</v>
      </c>
      <c r="AE17" s="289">
        <f t="shared" si="3"/>
        <v>0</v>
      </c>
    </row>
    <row r="18" spans="1:31" ht="13.5" customHeight="1">
      <c r="A18" s="237" t="s">
        <v>26</v>
      </c>
      <c r="B18" s="238" t="s">
        <v>382</v>
      </c>
      <c r="C18" s="569"/>
      <c r="D18" s="569"/>
      <c r="E18" s="569"/>
      <c r="F18" s="569"/>
      <c r="G18" s="569"/>
      <c r="H18" s="569"/>
      <c r="I18" s="569"/>
      <c r="J18" s="569"/>
      <c r="K18" s="569"/>
      <c r="L18" s="569">
        <f t="shared" si="12"/>
        <v>0</v>
      </c>
      <c r="M18" s="569"/>
      <c r="N18" s="569"/>
      <c r="O18" s="569"/>
      <c r="P18" s="569">
        <f t="shared" si="13"/>
        <v>0</v>
      </c>
      <c r="Q18" s="569"/>
      <c r="R18" s="569"/>
      <c r="S18" s="569">
        <f t="shared" si="11"/>
        <v>0</v>
      </c>
      <c r="T18" s="569"/>
      <c r="U18" s="569"/>
      <c r="V18" s="288">
        <f t="shared" si="6"/>
        <v>0</v>
      </c>
      <c r="W18" s="288">
        <f t="shared" si="7"/>
        <v>0</v>
      </c>
      <c r="X18" s="289">
        <f t="shared" si="8"/>
        <v>0</v>
      </c>
      <c r="Y18" s="288">
        <f t="shared" si="9"/>
        <v>0</v>
      </c>
      <c r="Z18" s="288">
        <f t="shared" si="10"/>
        <v>0</v>
      </c>
      <c r="AA18" s="289">
        <f t="shared" si="1"/>
        <v>0</v>
      </c>
      <c r="AB18" s="289">
        <f t="shared" si="2"/>
        <v>0</v>
      </c>
      <c r="AC18" s="288">
        <f t="shared" si="4"/>
        <v>0</v>
      </c>
      <c r="AD18" s="288">
        <f t="shared" si="5"/>
        <v>0</v>
      </c>
      <c r="AE18" s="289">
        <f t="shared" si="3"/>
        <v>0</v>
      </c>
    </row>
    <row r="19" spans="1:31" ht="13.5" customHeight="1">
      <c r="A19" s="237" t="s">
        <v>27</v>
      </c>
      <c r="B19" s="238" t="s">
        <v>383</v>
      </c>
      <c r="C19" s="569"/>
      <c r="D19" s="569"/>
      <c r="E19" s="569"/>
      <c r="F19" s="569"/>
      <c r="G19" s="569"/>
      <c r="H19" s="569"/>
      <c r="I19" s="569"/>
      <c r="J19" s="569"/>
      <c r="K19" s="569"/>
      <c r="L19" s="569">
        <f t="shared" si="12"/>
        <v>0</v>
      </c>
      <c r="M19" s="569"/>
      <c r="N19" s="569"/>
      <c r="O19" s="569"/>
      <c r="P19" s="569">
        <f t="shared" si="13"/>
        <v>0</v>
      </c>
      <c r="Q19" s="569"/>
      <c r="R19" s="569"/>
      <c r="S19" s="569">
        <f t="shared" si="11"/>
        <v>0</v>
      </c>
      <c r="T19" s="569"/>
      <c r="U19" s="569"/>
      <c r="V19" s="288">
        <f t="shared" si="6"/>
        <v>0</v>
      </c>
      <c r="W19" s="288">
        <f t="shared" si="7"/>
        <v>0</v>
      </c>
      <c r="X19" s="289">
        <f>V19-W19</f>
        <v>0</v>
      </c>
      <c r="Y19" s="288">
        <f t="shared" si="9"/>
        <v>0</v>
      </c>
      <c r="Z19" s="288">
        <f t="shared" si="10"/>
        <v>0</v>
      </c>
      <c r="AA19" s="289">
        <f>Y19-Z19</f>
        <v>0</v>
      </c>
      <c r="AB19" s="289">
        <f>X19-AA19</f>
        <v>0</v>
      </c>
      <c r="AC19" s="288">
        <f t="shared" si="4"/>
        <v>0</v>
      </c>
      <c r="AD19" s="288">
        <f t="shared" si="5"/>
        <v>0</v>
      </c>
      <c r="AE19" s="289">
        <f t="shared" si="3"/>
        <v>0</v>
      </c>
    </row>
    <row r="20" spans="1:31" ht="13.5" customHeight="1">
      <c r="A20" s="237" t="s">
        <v>29</v>
      </c>
      <c r="B20" s="238" t="s">
        <v>384</v>
      </c>
      <c r="C20" s="569"/>
      <c r="D20" s="569"/>
      <c r="E20" s="569"/>
      <c r="F20" s="569"/>
      <c r="G20" s="569"/>
      <c r="H20" s="569"/>
      <c r="I20" s="569"/>
      <c r="J20" s="569"/>
      <c r="K20" s="569"/>
      <c r="L20" s="569">
        <f t="shared" si="12"/>
        <v>0</v>
      </c>
      <c r="M20" s="569"/>
      <c r="N20" s="569"/>
      <c r="O20" s="569"/>
      <c r="P20" s="569">
        <f t="shared" si="13"/>
        <v>0</v>
      </c>
      <c r="Q20" s="569"/>
      <c r="R20" s="569"/>
      <c r="S20" s="569">
        <f t="shared" si="11"/>
        <v>0</v>
      </c>
      <c r="T20" s="569"/>
      <c r="U20" s="569"/>
      <c r="V20" s="288">
        <f t="shared" si="6"/>
        <v>0</v>
      </c>
      <c r="W20" s="288">
        <f t="shared" si="7"/>
        <v>0</v>
      </c>
      <c r="X20" s="289">
        <f t="shared" si="8"/>
        <v>0</v>
      </c>
      <c r="Y20" s="288">
        <f t="shared" si="9"/>
        <v>0</v>
      </c>
      <c r="Z20" s="288">
        <f t="shared" si="10"/>
        <v>0</v>
      </c>
      <c r="AA20" s="289">
        <f t="shared" si="1"/>
        <v>0</v>
      </c>
      <c r="AB20" s="289">
        <f t="shared" si="2"/>
        <v>0</v>
      </c>
      <c r="AC20" s="288">
        <f t="shared" si="4"/>
        <v>0</v>
      </c>
      <c r="AD20" s="288">
        <f t="shared" si="5"/>
        <v>0</v>
      </c>
      <c r="AE20" s="289">
        <f t="shared" si="3"/>
        <v>0</v>
      </c>
    </row>
    <row r="21" spans="1:31" ht="13.5" customHeight="1">
      <c r="A21" s="237" t="s">
        <v>30</v>
      </c>
      <c r="B21" s="238" t="s">
        <v>385</v>
      </c>
      <c r="C21" s="569"/>
      <c r="D21" s="569"/>
      <c r="E21" s="569"/>
      <c r="F21" s="569"/>
      <c r="G21" s="569"/>
      <c r="H21" s="569"/>
      <c r="I21" s="569"/>
      <c r="J21" s="569"/>
      <c r="K21" s="569"/>
      <c r="L21" s="569">
        <f t="shared" si="12"/>
        <v>0</v>
      </c>
      <c r="M21" s="569"/>
      <c r="N21" s="569"/>
      <c r="O21" s="569"/>
      <c r="P21" s="569">
        <f t="shared" si="13"/>
        <v>0</v>
      </c>
      <c r="Q21" s="569"/>
      <c r="R21" s="569"/>
      <c r="S21" s="569">
        <f t="shared" si="11"/>
        <v>0</v>
      </c>
      <c r="T21" s="569"/>
      <c r="U21" s="569"/>
      <c r="V21" s="288">
        <f t="shared" si="6"/>
        <v>0</v>
      </c>
      <c r="W21" s="288">
        <f t="shared" si="7"/>
        <v>0</v>
      </c>
      <c r="X21" s="289">
        <f t="shared" si="8"/>
        <v>0</v>
      </c>
      <c r="Y21" s="288">
        <f t="shared" si="9"/>
        <v>0</v>
      </c>
      <c r="Z21" s="288">
        <f t="shared" si="10"/>
        <v>0</v>
      </c>
      <c r="AA21" s="289">
        <f t="shared" si="1"/>
        <v>0</v>
      </c>
      <c r="AB21" s="289">
        <f t="shared" si="2"/>
        <v>0</v>
      </c>
      <c r="AC21" s="288">
        <f t="shared" si="4"/>
        <v>0</v>
      </c>
      <c r="AD21" s="288">
        <f t="shared" si="5"/>
        <v>0</v>
      </c>
      <c r="AE21" s="289">
        <f t="shared" si="3"/>
        <v>0</v>
      </c>
    </row>
    <row r="22" spans="1:31" ht="13.5" customHeight="1">
      <c r="A22" s="237" t="s">
        <v>104</v>
      </c>
      <c r="B22" s="238" t="s">
        <v>386</v>
      </c>
      <c r="C22" s="569"/>
      <c r="D22" s="569"/>
      <c r="E22" s="569"/>
      <c r="F22" s="569"/>
      <c r="G22" s="569"/>
      <c r="H22" s="569"/>
      <c r="I22" s="569"/>
      <c r="J22" s="569"/>
      <c r="K22" s="569"/>
      <c r="L22" s="569">
        <f t="shared" si="12"/>
        <v>0</v>
      </c>
      <c r="M22" s="569"/>
      <c r="N22" s="569"/>
      <c r="O22" s="569"/>
      <c r="P22" s="569">
        <f t="shared" si="13"/>
        <v>0</v>
      </c>
      <c r="Q22" s="569"/>
      <c r="R22" s="569"/>
      <c r="S22" s="569">
        <f t="shared" si="11"/>
        <v>0</v>
      </c>
      <c r="T22" s="569"/>
      <c r="U22" s="569"/>
      <c r="V22" s="288">
        <f t="shared" si="6"/>
        <v>0</v>
      </c>
      <c r="W22" s="288">
        <f t="shared" si="7"/>
        <v>0</v>
      </c>
      <c r="X22" s="289">
        <f t="shared" si="8"/>
        <v>0</v>
      </c>
      <c r="Y22" s="288">
        <f t="shared" si="9"/>
        <v>0</v>
      </c>
      <c r="Z22" s="288">
        <f t="shared" si="10"/>
        <v>0</v>
      </c>
      <c r="AA22" s="289">
        <f t="shared" si="1"/>
        <v>0</v>
      </c>
      <c r="AB22" s="289">
        <f t="shared" si="2"/>
        <v>0</v>
      </c>
      <c r="AC22" s="288">
        <f t="shared" si="4"/>
        <v>0</v>
      </c>
      <c r="AD22" s="288">
        <f t="shared" si="5"/>
        <v>0</v>
      </c>
      <c r="AE22" s="289">
        <f t="shared" si="3"/>
        <v>0</v>
      </c>
    </row>
    <row r="23" spans="1:31" ht="13.5" customHeight="1">
      <c r="A23" s="362"/>
      <c r="B23" s="363"/>
      <c r="C23" s="360"/>
      <c r="D23" s="360"/>
      <c r="E23" s="360"/>
      <c r="F23" s="360"/>
      <c r="G23" s="360"/>
      <c r="H23" s="360"/>
      <c r="I23" s="360"/>
      <c r="J23" s="360"/>
      <c r="K23" s="292"/>
      <c r="L23" s="292"/>
      <c r="M23" s="292"/>
      <c r="N23" s="292"/>
      <c r="O23" s="360"/>
      <c r="P23" s="360"/>
      <c r="Q23" s="360"/>
      <c r="R23" s="360"/>
      <c r="S23" s="360"/>
      <c r="T23" s="360"/>
      <c r="U23" s="292"/>
      <c r="V23" s="288"/>
      <c r="W23" s="288"/>
      <c r="X23" s="289"/>
      <c r="Y23" s="288"/>
      <c r="Z23" s="288"/>
      <c r="AA23" s="289"/>
      <c r="AB23" s="289"/>
      <c r="AC23" s="288"/>
      <c r="AD23" s="288"/>
      <c r="AE23" s="289"/>
    </row>
    <row r="24" spans="1:31" ht="16.5">
      <c r="A24" s="311"/>
      <c r="B24" s="953"/>
      <c r="C24" s="953"/>
      <c r="D24" s="953"/>
      <c r="E24" s="953"/>
      <c r="F24" s="953"/>
      <c r="G24" s="953"/>
      <c r="H24" s="312"/>
      <c r="I24" s="312"/>
      <c r="J24" s="312"/>
      <c r="K24" s="221"/>
      <c r="L24" s="222"/>
      <c r="M24" s="222"/>
      <c r="N24" s="221"/>
      <c r="O24" s="983" t="str">
        <f>TT!C4</f>
        <v>Sơn La, ngày       tháng     năm 2021</v>
      </c>
      <c r="P24" s="983"/>
      <c r="Q24" s="983"/>
      <c r="R24" s="983"/>
      <c r="S24" s="983"/>
      <c r="T24" s="983"/>
      <c r="U24" s="212"/>
      <c r="V24" s="288"/>
      <c r="W24" s="288"/>
      <c r="X24" s="289"/>
      <c r="Y24" s="288"/>
      <c r="Z24" s="288"/>
      <c r="AA24" s="289"/>
      <c r="AB24" s="289"/>
      <c r="AC24" s="288"/>
      <c r="AD24" s="288"/>
      <c r="AE24" s="289"/>
    </row>
    <row r="25" spans="1:31" ht="16.5">
      <c r="A25" s="114"/>
      <c r="B25" s="935" t="s">
        <v>282</v>
      </c>
      <c r="C25" s="935"/>
      <c r="D25" s="935"/>
      <c r="E25" s="935"/>
      <c r="F25" s="935"/>
      <c r="G25" s="935"/>
      <c r="H25" s="630"/>
      <c r="I25" s="630"/>
      <c r="J25" s="630"/>
      <c r="K25" s="631"/>
      <c r="L25" s="631"/>
      <c r="M25" s="631"/>
      <c r="N25" s="632"/>
      <c r="O25" s="936" t="str">
        <f>TT!C5</f>
        <v>PHÓ CỤC TRƯỞNG</v>
      </c>
      <c r="P25" s="936"/>
      <c r="Q25" s="936"/>
      <c r="R25" s="936"/>
      <c r="S25" s="936"/>
      <c r="T25" s="936"/>
      <c r="U25" s="212"/>
      <c r="V25" s="288"/>
      <c r="W25" s="288"/>
      <c r="X25" s="289"/>
      <c r="Y25" s="288"/>
      <c r="Z25" s="288"/>
      <c r="AA25" s="289"/>
      <c r="AB25" s="289"/>
      <c r="AC25" s="288"/>
      <c r="AD25" s="288"/>
      <c r="AE25" s="289"/>
    </row>
    <row r="26" spans="1:22" ht="16.5">
      <c r="A26" s="3"/>
      <c r="B26" s="628"/>
      <c r="C26" s="628"/>
      <c r="D26" s="629"/>
      <c r="E26" s="629"/>
      <c r="F26" s="629"/>
      <c r="G26" s="628"/>
      <c r="H26" s="628"/>
      <c r="I26" s="628"/>
      <c r="J26" s="628"/>
      <c r="K26" s="629"/>
      <c r="L26" s="629"/>
      <c r="M26" s="629"/>
      <c r="N26" s="629"/>
      <c r="O26" s="629"/>
      <c r="P26" s="633"/>
      <c r="Q26" s="633"/>
      <c r="R26" s="633"/>
      <c r="S26" s="629"/>
      <c r="T26" s="629"/>
      <c r="U26" s="212"/>
      <c r="V26" s="292"/>
    </row>
    <row r="27" spans="1:22" ht="16.5">
      <c r="A27" s="3"/>
      <c r="B27" s="628"/>
      <c r="C27" s="628"/>
      <c r="D27" s="629"/>
      <c r="E27" s="629"/>
      <c r="F27" s="629"/>
      <c r="G27" s="628"/>
      <c r="H27" s="628"/>
      <c r="I27" s="628"/>
      <c r="J27" s="628"/>
      <c r="K27" s="629"/>
      <c r="L27" s="629"/>
      <c r="M27" s="629"/>
      <c r="N27" s="629"/>
      <c r="O27" s="629"/>
      <c r="P27" s="633"/>
      <c r="Q27" s="633"/>
      <c r="R27" s="633"/>
      <c r="S27" s="629"/>
      <c r="T27" s="629"/>
      <c r="U27" s="212"/>
      <c r="V27" s="292"/>
    </row>
    <row r="28" spans="1:22" ht="16.5">
      <c r="A28" s="3"/>
      <c r="B28" s="628"/>
      <c r="C28" s="628"/>
      <c r="D28" s="629"/>
      <c r="E28" s="629"/>
      <c r="F28" s="629"/>
      <c r="G28" s="628"/>
      <c r="H28" s="628"/>
      <c r="I28" s="628"/>
      <c r="J28" s="628"/>
      <c r="K28" s="629"/>
      <c r="L28" s="629"/>
      <c r="M28" s="629"/>
      <c r="N28" s="629"/>
      <c r="O28" s="629"/>
      <c r="P28" s="633"/>
      <c r="Q28" s="633"/>
      <c r="R28" s="633"/>
      <c r="S28" s="629"/>
      <c r="T28" s="629"/>
      <c r="U28" s="212"/>
      <c r="V28" s="292"/>
    </row>
    <row r="29" spans="1:22" ht="15.75">
      <c r="A29" s="3"/>
      <c r="B29" s="628"/>
      <c r="C29" s="628"/>
      <c r="D29" s="629"/>
      <c r="E29" s="629"/>
      <c r="F29" s="629"/>
      <c r="G29" s="628"/>
      <c r="H29" s="628"/>
      <c r="I29" s="628"/>
      <c r="J29" s="628"/>
      <c r="K29" s="629"/>
      <c r="L29" s="629"/>
      <c r="M29" s="629"/>
      <c r="N29" s="629"/>
      <c r="O29" s="629"/>
      <c r="P29" s="634"/>
      <c r="Q29" s="634"/>
      <c r="R29" s="634"/>
      <c r="S29" s="634"/>
      <c r="T29" s="634"/>
      <c r="U29" s="218"/>
      <c r="V29" s="292"/>
    </row>
    <row r="30" spans="1:21" ht="15.75">
      <c r="A30" s="3"/>
      <c r="B30" s="628"/>
      <c r="C30" s="628"/>
      <c r="D30" s="629"/>
      <c r="E30" s="629"/>
      <c r="F30" s="629"/>
      <c r="G30" s="628"/>
      <c r="H30" s="628"/>
      <c r="I30" s="628"/>
      <c r="J30" s="628"/>
      <c r="K30" s="629"/>
      <c r="L30" s="629"/>
      <c r="M30" s="629"/>
      <c r="N30" s="629"/>
      <c r="O30" s="629"/>
      <c r="P30" s="634"/>
      <c r="Q30" s="634"/>
      <c r="R30" s="634"/>
      <c r="S30" s="634"/>
      <c r="T30" s="634"/>
      <c r="U30" s="218"/>
    </row>
    <row r="31" spans="1:21" ht="16.5">
      <c r="A31" s="3"/>
      <c r="B31" s="936" t="str">
        <f>TT!C6</f>
        <v>Nguyễn Thị Ngọc</v>
      </c>
      <c r="C31" s="936"/>
      <c r="D31" s="936"/>
      <c r="E31" s="936"/>
      <c r="F31" s="936"/>
      <c r="G31" s="936"/>
      <c r="H31" s="633"/>
      <c r="I31" s="633"/>
      <c r="J31" s="633"/>
      <c r="K31" s="629"/>
      <c r="L31" s="629"/>
      <c r="M31" s="629"/>
      <c r="N31" s="629"/>
      <c r="O31" s="936" t="str">
        <f>TT!C3</f>
        <v>Lò Anh Vĩnh</v>
      </c>
      <c r="P31" s="936"/>
      <c r="Q31" s="936"/>
      <c r="R31" s="936"/>
      <c r="S31" s="936"/>
      <c r="T31" s="936"/>
      <c r="U31" s="212"/>
    </row>
    <row r="32" spans="1:35" ht="16.5">
      <c r="A32" s="218"/>
      <c r="B32" s="218"/>
      <c r="C32" s="218"/>
      <c r="D32" s="218"/>
      <c r="E32" s="218"/>
      <c r="F32" s="218"/>
      <c r="G32" s="218"/>
      <c r="H32" s="218"/>
      <c r="I32" s="218"/>
      <c r="J32" s="218"/>
      <c r="K32" s="218"/>
      <c r="L32" s="218"/>
      <c r="M32" s="218"/>
      <c r="N32" s="218"/>
      <c r="O32" s="218"/>
      <c r="P32" s="211"/>
      <c r="Q32" s="211"/>
      <c r="R32" s="211"/>
      <c r="S32" s="212"/>
      <c r="T32" s="212"/>
      <c r="U32" s="212"/>
      <c r="V32" s="286"/>
      <c r="W32" s="286"/>
      <c r="X32" s="286"/>
      <c r="Y32" s="286"/>
      <c r="Z32" s="286"/>
      <c r="AA32" s="286"/>
      <c r="AB32" s="286"/>
      <c r="AC32" s="286"/>
      <c r="AD32" s="286"/>
      <c r="AE32" s="286"/>
      <c r="AF32" s="286"/>
      <c r="AG32" s="286"/>
      <c r="AH32" s="286"/>
      <c r="AI32" s="286"/>
    </row>
    <row r="33" spans="1:21" ht="16.5">
      <c r="A33" s="218"/>
      <c r="B33" s="218"/>
      <c r="C33" s="218"/>
      <c r="D33" s="218"/>
      <c r="E33" s="218"/>
      <c r="F33" s="218"/>
      <c r="G33" s="218"/>
      <c r="H33" s="218"/>
      <c r="I33" s="218"/>
      <c r="J33" s="218"/>
      <c r="K33" s="218"/>
      <c r="L33" s="218"/>
      <c r="M33" s="218"/>
      <c r="N33" s="218"/>
      <c r="O33" s="218"/>
      <c r="P33" s="215"/>
      <c r="Q33" s="215"/>
      <c r="R33" s="215"/>
      <c r="S33" s="212"/>
      <c r="T33" s="212"/>
      <c r="U33" s="212"/>
    </row>
  </sheetData>
  <sheetProtection formatCells="0" formatColumns="0" formatRows="0" insertRows="0" deleteRows="0"/>
  <mergeCells count="42">
    <mergeCell ref="L4:O4"/>
    <mergeCell ref="B3:B7"/>
    <mergeCell ref="C6:C7"/>
    <mergeCell ref="H6:H7"/>
    <mergeCell ref="A1:B1"/>
    <mergeCell ref="C1:L1"/>
    <mergeCell ref="N1:U1"/>
    <mergeCell ref="Q2:U2"/>
    <mergeCell ref="C3:E5"/>
    <mergeCell ref="F3:H5"/>
    <mergeCell ref="U6:U7"/>
    <mergeCell ref="A3:A7"/>
    <mergeCell ref="N6:N7"/>
    <mergeCell ref="O6:O7"/>
    <mergeCell ref="D6:D7"/>
    <mergeCell ref="A9:B9"/>
    <mergeCell ref="S6:S7"/>
    <mergeCell ref="T6:T7"/>
    <mergeCell ref="Q5:R5"/>
    <mergeCell ref="L5:L7"/>
    <mergeCell ref="B24:G24"/>
    <mergeCell ref="B31:G31"/>
    <mergeCell ref="O24:T24"/>
    <mergeCell ref="O25:T25"/>
    <mergeCell ref="O31:T31"/>
    <mergeCell ref="E6:E7"/>
    <mergeCell ref="F6:F7"/>
    <mergeCell ref="Q6:Q7"/>
    <mergeCell ref="M6:M7"/>
    <mergeCell ref="I6:I7"/>
    <mergeCell ref="J6:J7"/>
    <mergeCell ref="M5:O5"/>
    <mergeCell ref="P5:P7"/>
    <mergeCell ref="P4:R4"/>
    <mergeCell ref="S3:U5"/>
    <mergeCell ref="A8:B8"/>
    <mergeCell ref="B25:G25"/>
    <mergeCell ref="K6:K7"/>
    <mergeCell ref="G6:G7"/>
    <mergeCell ref="R6:R7"/>
    <mergeCell ref="I3:K5"/>
    <mergeCell ref="L3:R3"/>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AU34"/>
  <sheetViews>
    <sheetView view="pageBreakPreview" zoomScaleSheetLayoutView="100" zoomScalePageLayoutView="0" workbookViewId="0" topLeftCell="A1">
      <selection activeCell="I27" sqref="I27"/>
    </sheetView>
  </sheetViews>
  <sheetFormatPr defaultColWidth="9.00390625" defaultRowHeight="15.75"/>
  <cols>
    <col min="1" max="1" width="4.25390625" style="115" customWidth="1"/>
    <col min="2" max="2" width="28.625" style="115" customWidth="1"/>
    <col min="3" max="24" width="5.50390625" style="1" customWidth="1"/>
    <col min="25" max="29" width="0" style="1" hidden="1" customWidth="1"/>
    <col min="30" max="35" width="9.00390625" style="1" customWidth="1"/>
    <col min="36" max="41" width="0" style="1" hidden="1" customWidth="1"/>
    <col min="42" max="16384" width="9.00390625" style="1" customWidth="1"/>
  </cols>
  <sheetData>
    <row r="1" spans="1:24" ht="64.5" customHeight="1">
      <c r="A1" s="749" t="s">
        <v>318</v>
      </c>
      <c r="B1" s="749"/>
      <c r="C1" s="943" t="str">
        <f>"KẾT QUẢ GIÁM SÁT, KIỂM SÁT THI HÀNH ÁN DÂN SỰ
"&amp;TT!C8&amp;""</f>
        <v>KẾT QUẢ GIÁM SÁT, KIỂM SÁT THI HÀNH ÁN DÂN SỰ
01 tháng/năm 2022</v>
      </c>
      <c r="D1" s="943"/>
      <c r="E1" s="943"/>
      <c r="F1" s="943"/>
      <c r="G1" s="943"/>
      <c r="H1" s="943"/>
      <c r="I1" s="943"/>
      <c r="J1" s="943"/>
      <c r="K1" s="943"/>
      <c r="L1" s="943"/>
      <c r="M1" s="943"/>
      <c r="N1" s="943"/>
      <c r="O1" s="943"/>
      <c r="P1" s="676"/>
      <c r="Q1" s="940" t="str">
        <f>TT!C2</f>
        <v>Đơn vị  báo cáo: Cục Thi hành án dân sự tỉnh Sơn La
Đơn vị nhận báo cáo: Tổng cục Thi hành án dân sự</v>
      </c>
      <c r="R1" s="940"/>
      <c r="S1" s="940"/>
      <c r="T1" s="940"/>
      <c r="U1" s="940"/>
      <c r="V1" s="940"/>
      <c r="W1" s="940"/>
      <c r="X1" s="940"/>
    </row>
    <row r="2" spans="1:24" ht="14.25" customHeight="1">
      <c r="A2" s="25"/>
      <c r="B2" s="3"/>
      <c r="C2" s="3"/>
      <c r="D2" s="3"/>
      <c r="E2" s="36"/>
      <c r="F2" s="41"/>
      <c r="G2" s="41"/>
      <c r="H2" s="1000"/>
      <c r="I2" s="1000"/>
      <c r="J2" s="147"/>
      <c r="K2" s="111"/>
      <c r="L2" s="1001"/>
      <c r="M2" s="1001"/>
      <c r="N2" s="1001"/>
      <c r="O2" s="1001"/>
      <c r="P2" s="1001"/>
      <c r="Q2" s="112"/>
      <c r="R2" s="1002"/>
      <c r="S2" s="1002"/>
      <c r="T2" s="1002"/>
      <c r="U2" s="1002"/>
      <c r="V2" s="1002"/>
      <c r="W2" s="1002"/>
      <c r="X2" s="1002"/>
    </row>
    <row r="3" spans="1:24" s="113" customFormat="1" ht="15.75" customHeight="1">
      <c r="A3" s="987" t="s">
        <v>232</v>
      </c>
      <c r="B3" s="989" t="s">
        <v>157</v>
      </c>
      <c r="C3" s="990" t="s">
        <v>462</v>
      </c>
      <c r="D3" s="991"/>
      <c r="E3" s="991"/>
      <c r="F3" s="991"/>
      <c r="G3" s="991"/>
      <c r="H3" s="991"/>
      <c r="I3" s="991"/>
      <c r="J3" s="992"/>
      <c r="K3" s="995" t="s">
        <v>463</v>
      </c>
      <c r="L3" s="996"/>
      <c r="M3" s="996"/>
      <c r="N3" s="996"/>
      <c r="O3" s="996"/>
      <c r="P3" s="996"/>
      <c r="Q3" s="997"/>
      <c r="R3" s="999" t="s">
        <v>464</v>
      </c>
      <c r="S3" s="999"/>
      <c r="T3" s="999"/>
      <c r="U3" s="999"/>
      <c r="V3" s="999"/>
      <c r="W3" s="999"/>
      <c r="X3" s="999"/>
    </row>
    <row r="4" spans="1:24" s="113" customFormat="1" ht="39.75" customHeight="1">
      <c r="A4" s="987"/>
      <c r="B4" s="989"/>
      <c r="C4" s="987" t="s">
        <v>233</v>
      </c>
      <c r="D4" s="987" t="s">
        <v>234</v>
      </c>
      <c r="E4" s="987"/>
      <c r="F4" s="987"/>
      <c r="G4" s="987"/>
      <c r="H4" s="987" t="s">
        <v>235</v>
      </c>
      <c r="I4" s="987"/>
      <c r="J4" s="987"/>
      <c r="K4" s="998" t="s">
        <v>236</v>
      </c>
      <c r="L4" s="998" t="s">
        <v>237</v>
      </c>
      <c r="M4" s="998"/>
      <c r="N4" s="998"/>
      <c r="O4" s="998" t="s">
        <v>238</v>
      </c>
      <c r="P4" s="998"/>
      <c r="Q4" s="998"/>
      <c r="R4" s="998" t="s">
        <v>239</v>
      </c>
      <c r="S4" s="998" t="s">
        <v>240</v>
      </c>
      <c r="T4" s="998"/>
      <c r="U4" s="998"/>
      <c r="V4" s="998" t="s">
        <v>241</v>
      </c>
      <c r="W4" s="998"/>
      <c r="X4" s="998"/>
    </row>
    <row r="5" spans="1:24" s="113" customFormat="1" ht="17.25" customHeight="1">
      <c r="A5" s="987"/>
      <c r="B5" s="989"/>
      <c r="C5" s="987"/>
      <c r="D5" s="987" t="s">
        <v>242</v>
      </c>
      <c r="E5" s="987" t="s">
        <v>243</v>
      </c>
      <c r="F5" s="987" t="s">
        <v>244</v>
      </c>
      <c r="G5" s="987" t="s">
        <v>230</v>
      </c>
      <c r="H5" s="987" t="s">
        <v>245</v>
      </c>
      <c r="I5" s="987" t="s">
        <v>246</v>
      </c>
      <c r="J5" s="987" t="s">
        <v>247</v>
      </c>
      <c r="K5" s="998"/>
      <c r="L5" s="998" t="s">
        <v>245</v>
      </c>
      <c r="M5" s="998" t="s">
        <v>246</v>
      </c>
      <c r="N5" s="987" t="s">
        <v>247</v>
      </c>
      <c r="O5" s="998" t="s">
        <v>245</v>
      </c>
      <c r="P5" s="998" t="s">
        <v>246</v>
      </c>
      <c r="Q5" s="987" t="s">
        <v>247</v>
      </c>
      <c r="R5" s="998"/>
      <c r="S5" s="998" t="s">
        <v>245</v>
      </c>
      <c r="T5" s="998" t="s">
        <v>246</v>
      </c>
      <c r="U5" s="987" t="s">
        <v>247</v>
      </c>
      <c r="V5" s="998" t="s">
        <v>245</v>
      </c>
      <c r="W5" s="998" t="s">
        <v>246</v>
      </c>
      <c r="X5" s="987" t="s">
        <v>247</v>
      </c>
    </row>
    <row r="6" spans="1:24" s="113" customFormat="1" ht="17.25" customHeight="1">
      <c r="A6" s="987"/>
      <c r="B6" s="989"/>
      <c r="C6" s="987"/>
      <c r="D6" s="987"/>
      <c r="E6" s="987"/>
      <c r="F6" s="987"/>
      <c r="G6" s="987"/>
      <c r="H6" s="987"/>
      <c r="I6" s="987"/>
      <c r="J6" s="987"/>
      <c r="K6" s="998"/>
      <c r="L6" s="998"/>
      <c r="M6" s="998"/>
      <c r="N6" s="987"/>
      <c r="O6" s="998"/>
      <c r="P6" s="998"/>
      <c r="Q6" s="987"/>
      <c r="R6" s="998"/>
      <c r="S6" s="998"/>
      <c r="T6" s="998"/>
      <c r="U6" s="987"/>
      <c r="V6" s="998"/>
      <c r="W6" s="998"/>
      <c r="X6" s="987"/>
    </row>
    <row r="7" spans="1:24" ht="17.25" customHeight="1">
      <c r="A7" s="987"/>
      <c r="B7" s="989"/>
      <c r="C7" s="987"/>
      <c r="D7" s="987"/>
      <c r="E7" s="987"/>
      <c r="F7" s="987"/>
      <c r="G7" s="987"/>
      <c r="H7" s="987"/>
      <c r="I7" s="987"/>
      <c r="J7" s="987"/>
      <c r="K7" s="998"/>
      <c r="L7" s="998"/>
      <c r="M7" s="998"/>
      <c r="N7" s="987"/>
      <c r="O7" s="998"/>
      <c r="P7" s="998"/>
      <c r="Q7" s="987"/>
      <c r="R7" s="998"/>
      <c r="S7" s="998"/>
      <c r="T7" s="998"/>
      <c r="U7" s="987"/>
      <c r="V7" s="998"/>
      <c r="W7" s="998"/>
      <c r="X7" s="987"/>
    </row>
    <row r="8" spans="1:24" ht="17.25" customHeight="1">
      <c r="A8" s="993" t="s">
        <v>3</v>
      </c>
      <c r="B8" s="994"/>
      <c r="C8" s="237">
        <v>1</v>
      </c>
      <c r="D8" s="237">
        <v>2</v>
      </c>
      <c r="E8" s="237" t="s">
        <v>19</v>
      </c>
      <c r="F8" s="237">
        <v>4</v>
      </c>
      <c r="G8" s="237">
        <v>5</v>
      </c>
      <c r="H8" s="237">
        <v>6</v>
      </c>
      <c r="I8" s="237">
        <v>7</v>
      </c>
      <c r="J8" s="237">
        <v>8</v>
      </c>
      <c r="K8" s="237">
        <v>9</v>
      </c>
      <c r="L8" s="237">
        <v>10</v>
      </c>
      <c r="M8" s="237">
        <v>11</v>
      </c>
      <c r="N8" s="237">
        <v>12</v>
      </c>
      <c r="O8" s="237">
        <v>13</v>
      </c>
      <c r="P8" s="237">
        <v>14</v>
      </c>
      <c r="Q8" s="237">
        <v>15</v>
      </c>
      <c r="R8" s="237">
        <v>16</v>
      </c>
      <c r="S8" s="237">
        <v>17</v>
      </c>
      <c r="T8" s="237">
        <v>18</v>
      </c>
      <c r="U8" s="237">
        <v>19</v>
      </c>
      <c r="V8" s="237">
        <v>20</v>
      </c>
      <c r="W8" s="237">
        <v>21</v>
      </c>
      <c r="X8" s="237">
        <v>22</v>
      </c>
    </row>
    <row r="9" spans="1:27" s="329" customFormat="1" ht="21" customHeight="1">
      <c r="A9" s="986" t="s">
        <v>248</v>
      </c>
      <c r="B9" s="986"/>
      <c r="C9" s="584">
        <f>C10+C11</f>
        <v>1</v>
      </c>
      <c r="D9" s="584">
        <f aca="true" t="shared" si="0" ref="D9:X9">D10+D11</f>
        <v>0</v>
      </c>
      <c r="E9" s="584">
        <f t="shared" si="0"/>
        <v>0</v>
      </c>
      <c r="F9" s="584">
        <f t="shared" si="0"/>
        <v>1</v>
      </c>
      <c r="G9" s="584">
        <f t="shared" si="0"/>
        <v>0</v>
      </c>
      <c r="H9" s="584">
        <f t="shared" si="0"/>
        <v>0</v>
      </c>
      <c r="I9" s="584">
        <f t="shared" si="0"/>
        <v>1</v>
      </c>
      <c r="J9" s="584">
        <f t="shared" si="0"/>
        <v>0</v>
      </c>
      <c r="K9" s="584">
        <f t="shared" si="0"/>
        <v>1</v>
      </c>
      <c r="L9" s="584">
        <f t="shared" si="0"/>
        <v>0</v>
      </c>
      <c r="M9" s="584">
        <f t="shared" si="0"/>
        <v>0</v>
      </c>
      <c r="N9" s="584">
        <f t="shared" si="0"/>
        <v>0</v>
      </c>
      <c r="O9" s="584">
        <f t="shared" si="0"/>
        <v>1</v>
      </c>
      <c r="P9" s="584">
        <f t="shared" si="0"/>
        <v>0</v>
      </c>
      <c r="Q9" s="584">
        <f t="shared" si="0"/>
        <v>0</v>
      </c>
      <c r="R9" s="584">
        <f t="shared" si="0"/>
        <v>0</v>
      </c>
      <c r="S9" s="584">
        <f t="shared" si="0"/>
        <v>0</v>
      </c>
      <c r="T9" s="584">
        <f t="shared" si="0"/>
        <v>0</v>
      </c>
      <c r="U9" s="584">
        <f t="shared" si="0"/>
        <v>0</v>
      </c>
      <c r="V9" s="584">
        <f t="shared" si="0"/>
        <v>0</v>
      </c>
      <c r="W9" s="584">
        <f t="shared" si="0"/>
        <v>0</v>
      </c>
      <c r="X9" s="584">
        <f t="shared" si="0"/>
        <v>0</v>
      </c>
      <c r="Y9" s="328">
        <f>C9</f>
        <v>1</v>
      </c>
      <c r="Z9" s="328">
        <f>H9+I9+J9</f>
        <v>1</v>
      </c>
      <c r="AA9" s="328">
        <f>Y9-Z9</f>
        <v>0</v>
      </c>
    </row>
    <row r="10" spans="1:27" s="228" customFormat="1" ht="21" customHeight="1">
      <c r="A10" s="237" t="s">
        <v>0</v>
      </c>
      <c r="B10" s="238" t="s">
        <v>321</v>
      </c>
      <c r="C10" s="576">
        <f>SUM(D10:F10)</f>
        <v>1</v>
      </c>
      <c r="D10" s="569"/>
      <c r="E10" s="569"/>
      <c r="F10" s="569">
        <v>1</v>
      </c>
      <c r="G10" s="569"/>
      <c r="H10" s="569"/>
      <c r="I10" s="569">
        <v>1</v>
      </c>
      <c r="J10" s="569"/>
      <c r="K10" s="569">
        <f>L10+M10+N10+O10+P10+Q10</f>
        <v>0</v>
      </c>
      <c r="L10" s="569"/>
      <c r="M10" s="569"/>
      <c r="N10" s="569"/>
      <c r="O10" s="569"/>
      <c r="P10" s="569"/>
      <c r="Q10" s="569"/>
      <c r="R10" s="569">
        <f>S10+T10+U10++V10+W10+X10</f>
        <v>0</v>
      </c>
      <c r="S10" s="569"/>
      <c r="T10" s="569"/>
      <c r="U10" s="585"/>
      <c r="V10" s="585"/>
      <c r="W10" s="585"/>
      <c r="X10" s="585"/>
      <c r="Y10" s="240">
        <f>C10</f>
        <v>1</v>
      </c>
      <c r="Z10" s="240">
        <f>H10+I10+J10</f>
        <v>1</v>
      </c>
      <c r="AA10" s="240">
        <f>Y10-Z10</f>
        <v>0</v>
      </c>
    </row>
    <row r="11" spans="1:27" s="228" customFormat="1" ht="21" customHeight="1">
      <c r="A11" s="330" t="s">
        <v>1</v>
      </c>
      <c r="B11" s="331" t="s">
        <v>8</v>
      </c>
      <c r="C11" s="586">
        <f>SUM(C12:C23)</f>
        <v>0</v>
      </c>
      <c r="D11" s="586">
        <f aca="true" t="shared" si="1" ref="D11:X11">SUM(D12:D23)</f>
        <v>0</v>
      </c>
      <c r="E11" s="586">
        <f t="shared" si="1"/>
        <v>0</v>
      </c>
      <c r="F11" s="586">
        <f t="shared" si="1"/>
        <v>0</v>
      </c>
      <c r="G11" s="586">
        <f t="shared" si="1"/>
        <v>0</v>
      </c>
      <c r="H11" s="586">
        <f t="shared" si="1"/>
        <v>0</v>
      </c>
      <c r="I11" s="586">
        <f t="shared" si="1"/>
        <v>0</v>
      </c>
      <c r="J11" s="586">
        <f t="shared" si="1"/>
        <v>0</v>
      </c>
      <c r="K11" s="586">
        <f t="shared" si="1"/>
        <v>1</v>
      </c>
      <c r="L11" s="586">
        <f t="shared" si="1"/>
        <v>0</v>
      </c>
      <c r="M11" s="586">
        <f t="shared" si="1"/>
        <v>0</v>
      </c>
      <c r="N11" s="586">
        <f t="shared" si="1"/>
        <v>0</v>
      </c>
      <c r="O11" s="586">
        <f t="shared" si="1"/>
        <v>1</v>
      </c>
      <c r="P11" s="586">
        <f>SUM(P12:P23)</f>
        <v>0</v>
      </c>
      <c r="Q11" s="586">
        <f t="shared" si="1"/>
        <v>0</v>
      </c>
      <c r="R11" s="586">
        <f t="shared" si="1"/>
        <v>0</v>
      </c>
      <c r="S11" s="586">
        <f t="shared" si="1"/>
        <v>0</v>
      </c>
      <c r="T11" s="586">
        <f t="shared" si="1"/>
        <v>0</v>
      </c>
      <c r="U11" s="586">
        <f t="shared" si="1"/>
        <v>0</v>
      </c>
      <c r="V11" s="586">
        <f t="shared" si="1"/>
        <v>0</v>
      </c>
      <c r="W11" s="586">
        <f t="shared" si="1"/>
        <v>0</v>
      </c>
      <c r="X11" s="586">
        <f t="shared" si="1"/>
        <v>0</v>
      </c>
      <c r="Y11" s="240">
        <f>C11</f>
        <v>0</v>
      </c>
      <c r="Z11" s="240">
        <f>H11+I11+J11</f>
        <v>0</v>
      </c>
      <c r="AA11" s="240">
        <f>Y11-Z11</f>
        <v>0</v>
      </c>
    </row>
    <row r="12" spans="1:36" s="265" customFormat="1" ht="12.75">
      <c r="A12" s="308" t="s">
        <v>13</v>
      </c>
      <c r="B12" s="309" t="s">
        <v>375</v>
      </c>
      <c r="C12" s="587"/>
      <c r="D12" s="585"/>
      <c r="E12" s="585"/>
      <c r="F12" s="585"/>
      <c r="G12" s="585"/>
      <c r="H12" s="585"/>
      <c r="I12" s="585"/>
      <c r="J12" s="585"/>
      <c r="K12" s="585">
        <f aca="true" t="shared" si="2" ref="K12:K23">L12+M12+N12+O12+P12+Q12</f>
        <v>0</v>
      </c>
      <c r="L12" s="585"/>
      <c r="M12" s="585"/>
      <c r="N12" s="585"/>
      <c r="O12" s="585"/>
      <c r="P12" s="585"/>
      <c r="Q12" s="585"/>
      <c r="R12" s="585">
        <f>S12+T12+U12++V12+W12+X12</f>
        <v>0</v>
      </c>
      <c r="S12" s="585"/>
      <c r="T12" s="585"/>
      <c r="U12" s="585"/>
      <c r="V12" s="585"/>
      <c r="W12" s="585"/>
      <c r="X12" s="585"/>
      <c r="Y12" s="240">
        <f aca="true" t="shared" si="3" ref="Y12:Y23">C12</f>
        <v>0</v>
      </c>
      <c r="Z12" s="240">
        <f aca="true" t="shared" si="4" ref="Z12:Z23">H12+I12+J12</f>
        <v>0</v>
      </c>
      <c r="AA12" s="240">
        <f aca="true" t="shared" si="5" ref="AA12:AA23">Y12-Z12</f>
        <v>0</v>
      </c>
      <c r="AJ12" s="236"/>
    </row>
    <row r="13" spans="1:47" s="285" customFormat="1" ht="12.75">
      <c r="A13" s="237" t="s">
        <v>14</v>
      </c>
      <c r="B13" s="309" t="s">
        <v>376</v>
      </c>
      <c r="C13" s="576"/>
      <c r="D13" s="569"/>
      <c r="E13" s="569"/>
      <c r="F13" s="569"/>
      <c r="G13" s="569"/>
      <c r="H13" s="569"/>
      <c r="I13" s="569"/>
      <c r="J13" s="569"/>
      <c r="K13" s="569">
        <f t="shared" si="2"/>
        <v>0</v>
      </c>
      <c r="L13" s="569"/>
      <c r="M13" s="569"/>
      <c r="N13" s="569"/>
      <c r="O13" s="569"/>
      <c r="P13" s="585"/>
      <c r="Q13" s="585"/>
      <c r="R13" s="585">
        <f aca="true" t="shared" si="6" ref="R13:R23">S13+T13+U13++V13+W13+X13</f>
        <v>0</v>
      </c>
      <c r="S13" s="585"/>
      <c r="T13" s="585"/>
      <c r="U13" s="585"/>
      <c r="V13" s="585"/>
      <c r="W13" s="585"/>
      <c r="X13" s="585"/>
      <c r="Y13" s="240">
        <f t="shared" si="3"/>
        <v>0</v>
      </c>
      <c r="Z13" s="240">
        <f t="shared" si="4"/>
        <v>0</v>
      </c>
      <c r="AA13" s="240">
        <f t="shared" si="5"/>
        <v>0</v>
      </c>
      <c r="AB13" s="265"/>
      <c r="AC13" s="265"/>
      <c r="AD13" s="265"/>
      <c r="AE13" s="265"/>
      <c r="AF13" s="265"/>
      <c r="AG13" s="265"/>
      <c r="AH13" s="265"/>
      <c r="AI13" s="265"/>
      <c r="AJ13" s="236"/>
      <c r="AK13" s="265"/>
      <c r="AL13" s="265"/>
      <c r="AM13" s="265"/>
      <c r="AN13" s="265"/>
      <c r="AO13" s="265"/>
      <c r="AP13" s="265"/>
      <c r="AQ13" s="265"/>
      <c r="AR13" s="265"/>
      <c r="AS13" s="265"/>
      <c r="AT13" s="265"/>
      <c r="AU13" s="265"/>
    </row>
    <row r="14" spans="1:47" s="285" customFormat="1" ht="12.75">
      <c r="A14" s="237" t="s">
        <v>19</v>
      </c>
      <c r="B14" s="238" t="s">
        <v>377</v>
      </c>
      <c r="C14" s="576"/>
      <c r="D14" s="569"/>
      <c r="E14" s="569"/>
      <c r="F14" s="569"/>
      <c r="G14" s="569"/>
      <c r="H14" s="569"/>
      <c r="I14" s="569"/>
      <c r="J14" s="569"/>
      <c r="K14" s="569">
        <f t="shared" si="2"/>
        <v>0</v>
      </c>
      <c r="L14" s="569"/>
      <c r="M14" s="569"/>
      <c r="N14" s="569"/>
      <c r="O14" s="569"/>
      <c r="P14" s="569"/>
      <c r="Q14" s="569"/>
      <c r="R14" s="585">
        <f t="shared" si="6"/>
        <v>0</v>
      </c>
      <c r="S14" s="569"/>
      <c r="T14" s="569"/>
      <c r="U14" s="569"/>
      <c r="V14" s="569"/>
      <c r="W14" s="569"/>
      <c r="X14" s="569"/>
      <c r="Y14" s="240">
        <f t="shared" si="3"/>
        <v>0</v>
      </c>
      <c r="Z14" s="240">
        <f t="shared" si="4"/>
        <v>0</v>
      </c>
      <c r="AA14" s="240">
        <f t="shared" si="5"/>
        <v>0</v>
      </c>
      <c r="AB14" s="265"/>
      <c r="AC14" s="265"/>
      <c r="AD14" s="265"/>
      <c r="AE14" s="265"/>
      <c r="AF14" s="265"/>
      <c r="AG14" s="265"/>
      <c r="AH14" s="265"/>
      <c r="AI14" s="265"/>
      <c r="AJ14" s="236"/>
      <c r="AK14" s="265"/>
      <c r="AL14" s="265"/>
      <c r="AM14" s="265"/>
      <c r="AN14" s="265"/>
      <c r="AO14" s="265"/>
      <c r="AP14" s="265"/>
      <c r="AQ14" s="265"/>
      <c r="AR14" s="265"/>
      <c r="AS14" s="265"/>
      <c r="AT14" s="265"/>
      <c r="AU14" s="265"/>
    </row>
    <row r="15" spans="1:47" s="285" customFormat="1" ht="12.75">
      <c r="A15" s="237" t="s">
        <v>22</v>
      </c>
      <c r="B15" s="238" t="s">
        <v>378</v>
      </c>
      <c r="C15" s="576">
        <f>G15</f>
        <v>0</v>
      </c>
      <c r="D15" s="569"/>
      <c r="E15" s="569"/>
      <c r="F15" s="569"/>
      <c r="G15" s="569"/>
      <c r="H15" s="569"/>
      <c r="I15" s="569"/>
      <c r="J15" s="569"/>
      <c r="K15" s="569">
        <f t="shared" si="2"/>
        <v>0</v>
      </c>
      <c r="L15" s="569"/>
      <c r="M15" s="569"/>
      <c r="N15" s="569"/>
      <c r="O15" s="569"/>
      <c r="P15" s="569"/>
      <c r="Q15" s="569"/>
      <c r="R15" s="585">
        <f t="shared" si="6"/>
        <v>0</v>
      </c>
      <c r="S15" s="569"/>
      <c r="T15" s="569"/>
      <c r="U15" s="569"/>
      <c r="V15" s="569"/>
      <c r="W15" s="569"/>
      <c r="X15" s="569"/>
      <c r="Y15" s="240">
        <f t="shared" si="3"/>
        <v>0</v>
      </c>
      <c r="Z15" s="240">
        <f t="shared" si="4"/>
        <v>0</v>
      </c>
      <c r="AA15" s="240">
        <f t="shared" si="5"/>
        <v>0</v>
      </c>
      <c r="AB15" s="265"/>
      <c r="AC15" s="265"/>
      <c r="AD15" s="265"/>
      <c r="AE15" s="265"/>
      <c r="AF15" s="265"/>
      <c r="AG15" s="265"/>
      <c r="AH15" s="265"/>
      <c r="AI15" s="265"/>
      <c r="AJ15" s="236" t="s">
        <v>446</v>
      </c>
      <c r="AK15" s="265"/>
      <c r="AL15" s="265"/>
      <c r="AM15" s="265"/>
      <c r="AN15" s="265"/>
      <c r="AO15" s="265"/>
      <c r="AP15" s="265"/>
      <c r="AQ15" s="265"/>
      <c r="AR15" s="265"/>
      <c r="AS15" s="265"/>
      <c r="AT15" s="265"/>
      <c r="AU15" s="265"/>
    </row>
    <row r="16" spans="1:47" s="285" customFormat="1" ht="12.75">
      <c r="A16" s="237" t="s">
        <v>23</v>
      </c>
      <c r="B16" s="238" t="s">
        <v>379</v>
      </c>
      <c r="C16" s="576"/>
      <c r="D16" s="569"/>
      <c r="E16" s="569"/>
      <c r="F16" s="569"/>
      <c r="G16" s="569"/>
      <c r="H16" s="569"/>
      <c r="I16" s="569"/>
      <c r="J16" s="569"/>
      <c r="K16" s="569">
        <f t="shared" si="2"/>
        <v>1</v>
      </c>
      <c r="L16" s="569"/>
      <c r="M16" s="569"/>
      <c r="N16" s="569"/>
      <c r="O16" s="569">
        <v>1</v>
      </c>
      <c r="P16" s="569"/>
      <c r="Q16" s="569"/>
      <c r="R16" s="585">
        <f t="shared" si="6"/>
        <v>0</v>
      </c>
      <c r="S16" s="569"/>
      <c r="T16" s="569"/>
      <c r="U16" s="569"/>
      <c r="V16" s="569"/>
      <c r="W16" s="569"/>
      <c r="X16" s="569"/>
      <c r="Y16" s="240">
        <f t="shared" si="3"/>
        <v>0</v>
      </c>
      <c r="Z16" s="240">
        <f t="shared" si="4"/>
        <v>0</v>
      </c>
      <c r="AA16" s="240">
        <f t="shared" si="5"/>
        <v>0</v>
      </c>
      <c r="AB16" s="265"/>
      <c r="AC16" s="265"/>
      <c r="AD16" s="265"/>
      <c r="AE16" s="265"/>
      <c r="AF16" s="265"/>
      <c r="AG16" s="265"/>
      <c r="AH16" s="265"/>
      <c r="AI16" s="265"/>
      <c r="AJ16" s="236" t="s">
        <v>447</v>
      </c>
      <c r="AK16" s="265"/>
      <c r="AL16" s="265"/>
      <c r="AM16" s="265"/>
      <c r="AN16" s="265"/>
      <c r="AO16" s="265"/>
      <c r="AP16" s="265"/>
      <c r="AQ16" s="265"/>
      <c r="AR16" s="265"/>
      <c r="AS16" s="265"/>
      <c r="AT16" s="265"/>
      <c r="AU16" s="265"/>
    </row>
    <row r="17" spans="1:47" s="285" customFormat="1" ht="12.75">
      <c r="A17" s="237" t="s">
        <v>24</v>
      </c>
      <c r="B17" s="238" t="s">
        <v>380</v>
      </c>
      <c r="C17" s="576"/>
      <c r="D17" s="569"/>
      <c r="E17" s="569"/>
      <c r="F17" s="569"/>
      <c r="G17" s="569"/>
      <c r="H17" s="569"/>
      <c r="I17" s="569"/>
      <c r="J17" s="569"/>
      <c r="K17" s="569">
        <f t="shared" si="2"/>
        <v>0</v>
      </c>
      <c r="L17" s="569"/>
      <c r="M17" s="569"/>
      <c r="N17" s="569"/>
      <c r="O17" s="569"/>
      <c r="P17" s="569"/>
      <c r="Q17" s="569"/>
      <c r="R17" s="585">
        <f t="shared" si="6"/>
        <v>0</v>
      </c>
      <c r="S17" s="569"/>
      <c r="T17" s="569"/>
      <c r="U17" s="569"/>
      <c r="V17" s="569"/>
      <c r="W17" s="569"/>
      <c r="X17" s="569"/>
      <c r="Y17" s="240">
        <f t="shared" si="3"/>
        <v>0</v>
      </c>
      <c r="Z17" s="240">
        <f t="shared" si="4"/>
        <v>0</v>
      </c>
      <c r="AA17" s="240">
        <f t="shared" si="5"/>
        <v>0</v>
      </c>
      <c r="AB17" s="265"/>
      <c r="AC17" s="265"/>
      <c r="AD17" s="265"/>
      <c r="AE17" s="265"/>
      <c r="AF17" s="265"/>
      <c r="AG17" s="265"/>
      <c r="AH17" s="265"/>
      <c r="AI17" s="265"/>
      <c r="AJ17" s="236"/>
      <c r="AK17" s="265"/>
      <c r="AL17" s="265"/>
      <c r="AM17" s="265"/>
      <c r="AN17" s="265"/>
      <c r="AO17" s="265"/>
      <c r="AP17" s="265"/>
      <c r="AQ17" s="265"/>
      <c r="AR17" s="265"/>
      <c r="AS17" s="265"/>
      <c r="AT17" s="265"/>
      <c r="AU17" s="265"/>
    </row>
    <row r="18" spans="1:47" s="285" customFormat="1" ht="12.75">
      <c r="A18" s="237" t="s">
        <v>25</v>
      </c>
      <c r="B18" s="238" t="s">
        <v>381</v>
      </c>
      <c r="C18" s="576"/>
      <c r="D18" s="569"/>
      <c r="E18" s="588"/>
      <c r="F18" s="588"/>
      <c r="G18" s="588"/>
      <c r="H18" s="588"/>
      <c r="I18" s="569"/>
      <c r="J18" s="569"/>
      <c r="K18" s="569">
        <f t="shared" si="2"/>
        <v>0</v>
      </c>
      <c r="L18" s="569"/>
      <c r="M18" s="569"/>
      <c r="N18" s="569"/>
      <c r="O18" s="569"/>
      <c r="P18" s="569"/>
      <c r="Q18" s="569"/>
      <c r="R18" s="585">
        <f t="shared" si="6"/>
        <v>0</v>
      </c>
      <c r="S18" s="569"/>
      <c r="T18" s="569"/>
      <c r="U18" s="569"/>
      <c r="V18" s="569"/>
      <c r="W18" s="569"/>
      <c r="X18" s="569"/>
      <c r="Y18" s="240">
        <f t="shared" si="3"/>
        <v>0</v>
      </c>
      <c r="Z18" s="240">
        <f t="shared" si="4"/>
        <v>0</v>
      </c>
      <c r="AA18" s="240">
        <f t="shared" si="5"/>
        <v>0</v>
      </c>
      <c r="AB18" s="265"/>
      <c r="AC18" s="265"/>
      <c r="AD18" s="265"/>
      <c r="AE18" s="265"/>
      <c r="AF18" s="265"/>
      <c r="AG18" s="265"/>
      <c r="AH18" s="265"/>
      <c r="AI18" s="265"/>
      <c r="AJ18" s="236" t="s">
        <v>448</v>
      </c>
      <c r="AK18" s="265"/>
      <c r="AL18" s="265"/>
      <c r="AM18" s="265"/>
      <c r="AN18" s="265"/>
      <c r="AO18" s="265"/>
      <c r="AP18" s="265"/>
      <c r="AQ18" s="265"/>
      <c r="AR18" s="265"/>
      <c r="AS18" s="265"/>
      <c r="AT18" s="265"/>
      <c r="AU18" s="265"/>
    </row>
    <row r="19" spans="1:47" s="285" customFormat="1" ht="12.75">
      <c r="A19" s="237" t="s">
        <v>26</v>
      </c>
      <c r="B19" s="238" t="s">
        <v>382</v>
      </c>
      <c r="C19" s="576"/>
      <c r="D19" s="569"/>
      <c r="E19" s="569"/>
      <c r="F19" s="569"/>
      <c r="G19" s="569"/>
      <c r="H19" s="569"/>
      <c r="I19" s="569"/>
      <c r="J19" s="569"/>
      <c r="K19" s="569">
        <f t="shared" si="2"/>
        <v>0</v>
      </c>
      <c r="L19" s="569"/>
      <c r="M19" s="569"/>
      <c r="N19" s="569"/>
      <c r="O19" s="569"/>
      <c r="P19" s="569"/>
      <c r="Q19" s="569"/>
      <c r="R19" s="585">
        <f t="shared" si="6"/>
        <v>0</v>
      </c>
      <c r="S19" s="569"/>
      <c r="T19" s="569"/>
      <c r="U19" s="569"/>
      <c r="V19" s="569"/>
      <c r="W19" s="569"/>
      <c r="X19" s="569"/>
      <c r="Y19" s="240">
        <f t="shared" si="3"/>
        <v>0</v>
      </c>
      <c r="Z19" s="240">
        <f t="shared" si="4"/>
        <v>0</v>
      </c>
      <c r="AA19" s="240">
        <f t="shared" si="5"/>
        <v>0</v>
      </c>
      <c r="AB19" s="265"/>
      <c r="AC19" s="265"/>
      <c r="AD19" s="265"/>
      <c r="AE19" s="265"/>
      <c r="AF19" s="265"/>
      <c r="AG19" s="265"/>
      <c r="AH19" s="265"/>
      <c r="AI19" s="265"/>
      <c r="AJ19" s="236"/>
      <c r="AK19" s="265"/>
      <c r="AL19" s="265"/>
      <c r="AM19" s="265"/>
      <c r="AN19" s="265"/>
      <c r="AO19" s="265"/>
      <c r="AP19" s="265"/>
      <c r="AQ19" s="265"/>
      <c r="AR19" s="265"/>
      <c r="AS19" s="265"/>
      <c r="AT19" s="265"/>
      <c r="AU19" s="265"/>
    </row>
    <row r="20" spans="1:47" s="285" customFormat="1" ht="12.75">
      <c r="A20" s="237" t="s">
        <v>27</v>
      </c>
      <c r="B20" s="238" t="s">
        <v>383</v>
      </c>
      <c r="C20" s="576"/>
      <c r="D20" s="569"/>
      <c r="E20" s="569"/>
      <c r="F20" s="569"/>
      <c r="G20" s="569"/>
      <c r="H20" s="569"/>
      <c r="I20" s="569"/>
      <c r="J20" s="569"/>
      <c r="K20" s="569">
        <f t="shared" si="2"/>
        <v>0</v>
      </c>
      <c r="L20" s="569"/>
      <c r="M20" s="569"/>
      <c r="N20" s="569"/>
      <c r="O20" s="569"/>
      <c r="P20" s="569"/>
      <c r="Q20" s="569"/>
      <c r="R20" s="585">
        <f t="shared" si="6"/>
        <v>0</v>
      </c>
      <c r="S20" s="569"/>
      <c r="T20" s="569"/>
      <c r="U20" s="569"/>
      <c r="V20" s="569"/>
      <c r="W20" s="569"/>
      <c r="X20" s="569"/>
      <c r="Y20" s="240">
        <f t="shared" si="3"/>
        <v>0</v>
      </c>
      <c r="Z20" s="240">
        <f t="shared" si="4"/>
        <v>0</v>
      </c>
      <c r="AA20" s="240">
        <f t="shared" si="5"/>
        <v>0</v>
      </c>
      <c r="AB20" s="265"/>
      <c r="AC20" s="265"/>
      <c r="AD20" s="265"/>
      <c r="AE20" s="265"/>
      <c r="AF20" s="265"/>
      <c r="AG20" s="265"/>
      <c r="AH20" s="265"/>
      <c r="AI20" s="265"/>
      <c r="AJ20" s="236"/>
      <c r="AK20" s="265"/>
      <c r="AL20" s="265"/>
      <c r="AM20" s="265"/>
      <c r="AN20" s="265"/>
      <c r="AO20" s="265"/>
      <c r="AP20" s="265"/>
      <c r="AQ20" s="265"/>
      <c r="AR20" s="265"/>
      <c r="AS20" s="265"/>
      <c r="AT20" s="265"/>
      <c r="AU20" s="265"/>
    </row>
    <row r="21" spans="1:47" s="285" customFormat="1" ht="12.75">
      <c r="A21" s="237" t="s">
        <v>29</v>
      </c>
      <c r="B21" s="238" t="s">
        <v>384</v>
      </c>
      <c r="C21" s="576"/>
      <c r="D21" s="569"/>
      <c r="E21" s="569"/>
      <c r="F21" s="569"/>
      <c r="G21" s="569"/>
      <c r="H21" s="569"/>
      <c r="I21" s="569"/>
      <c r="J21" s="569"/>
      <c r="K21" s="569">
        <f t="shared" si="2"/>
        <v>0</v>
      </c>
      <c r="L21" s="569"/>
      <c r="M21" s="569"/>
      <c r="N21" s="569"/>
      <c r="O21" s="569"/>
      <c r="P21" s="569"/>
      <c r="Q21" s="569"/>
      <c r="R21" s="585">
        <f t="shared" si="6"/>
        <v>0</v>
      </c>
      <c r="S21" s="569"/>
      <c r="T21" s="569"/>
      <c r="U21" s="569"/>
      <c r="V21" s="569"/>
      <c r="W21" s="569"/>
      <c r="X21" s="569"/>
      <c r="Y21" s="240">
        <f t="shared" si="3"/>
        <v>0</v>
      </c>
      <c r="Z21" s="240">
        <f t="shared" si="4"/>
        <v>0</v>
      </c>
      <c r="AA21" s="240">
        <f t="shared" si="5"/>
        <v>0</v>
      </c>
      <c r="AB21" s="265"/>
      <c r="AC21" s="265"/>
      <c r="AD21" s="265"/>
      <c r="AE21" s="265"/>
      <c r="AF21" s="265"/>
      <c r="AG21" s="265"/>
      <c r="AH21" s="265"/>
      <c r="AI21" s="265"/>
      <c r="AJ21" s="236"/>
      <c r="AK21" s="265"/>
      <c r="AL21" s="265"/>
      <c r="AM21" s="265"/>
      <c r="AN21" s="265"/>
      <c r="AO21" s="265"/>
      <c r="AP21" s="265"/>
      <c r="AQ21" s="265"/>
      <c r="AR21" s="265"/>
      <c r="AS21" s="265"/>
      <c r="AT21" s="265"/>
      <c r="AU21" s="265"/>
    </row>
    <row r="22" spans="1:47" s="285" customFormat="1" ht="12.75">
      <c r="A22" s="237" t="s">
        <v>30</v>
      </c>
      <c r="B22" s="238" t="s">
        <v>385</v>
      </c>
      <c r="C22" s="576"/>
      <c r="D22" s="569"/>
      <c r="E22" s="569"/>
      <c r="F22" s="569"/>
      <c r="G22" s="569"/>
      <c r="H22" s="569"/>
      <c r="I22" s="569"/>
      <c r="J22" s="569"/>
      <c r="K22" s="569">
        <f t="shared" si="2"/>
        <v>0</v>
      </c>
      <c r="L22" s="569"/>
      <c r="M22" s="569"/>
      <c r="N22" s="569"/>
      <c r="O22" s="569"/>
      <c r="P22" s="569"/>
      <c r="Q22" s="569"/>
      <c r="R22" s="585">
        <f t="shared" si="6"/>
        <v>0</v>
      </c>
      <c r="S22" s="569"/>
      <c r="T22" s="569"/>
      <c r="U22" s="569"/>
      <c r="V22" s="569"/>
      <c r="W22" s="569"/>
      <c r="X22" s="569"/>
      <c r="Y22" s="240">
        <f t="shared" si="3"/>
        <v>0</v>
      </c>
      <c r="Z22" s="240">
        <f>H22+I22+J22</f>
        <v>0</v>
      </c>
      <c r="AA22" s="240">
        <f t="shared" si="5"/>
        <v>0</v>
      </c>
      <c r="AB22" s="265"/>
      <c r="AC22" s="265"/>
      <c r="AD22" s="265"/>
      <c r="AE22" s="265"/>
      <c r="AF22" s="265"/>
      <c r="AG22" s="265"/>
      <c r="AH22" s="265"/>
      <c r="AI22" s="265"/>
      <c r="AJ22" s="236"/>
      <c r="AK22" s="265"/>
      <c r="AL22" s="265"/>
      <c r="AM22" s="265"/>
      <c r="AN22" s="265"/>
      <c r="AO22" s="265"/>
      <c r="AP22" s="265"/>
      <c r="AQ22" s="265"/>
      <c r="AR22" s="265"/>
      <c r="AS22" s="265"/>
      <c r="AT22" s="265"/>
      <c r="AU22" s="265"/>
    </row>
    <row r="23" spans="1:47" s="285" customFormat="1" ht="12.75">
      <c r="A23" s="237" t="s">
        <v>104</v>
      </c>
      <c r="B23" s="238" t="s">
        <v>386</v>
      </c>
      <c r="C23" s="576"/>
      <c r="D23" s="569"/>
      <c r="E23" s="569"/>
      <c r="F23" s="569"/>
      <c r="G23" s="569"/>
      <c r="H23" s="569"/>
      <c r="I23" s="569"/>
      <c r="J23" s="569"/>
      <c r="K23" s="569">
        <f t="shared" si="2"/>
        <v>0</v>
      </c>
      <c r="L23" s="569"/>
      <c r="M23" s="569"/>
      <c r="N23" s="569"/>
      <c r="O23" s="569"/>
      <c r="P23" s="569"/>
      <c r="Q23" s="569"/>
      <c r="R23" s="585">
        <f t="shared" si="6"/>
        <v>0</v>
      </c>
      <c r="S23" s="585"/>
      <c r="T23" s="569"/>
      <c r="U23" s="569"/>
      <c r="V23" s="569"/>
      <c r="W23" s="569"/>
      <c r="X23" s="569"/>
      <c r="Y23" s="240">
        <f t="shared" si="3"/>
        <v>0</v>
      </c>
      <c r="Z23" s="240">
        <f t="shared" si="4"/>
        <v>0</v>
      </c>
      <c r="AA23" s="240">
        <f t="shared" si="5"/>
        <v>0</v>
      </c>
      <c r="AB23" s="265"/>
      <c r="AC23" s="265"/>
      <c r="AD23" s="265"/>
      <c r="AE23" s="265"/>
      <c r="AF23" s="265"/>
      <c r="AG23" s="265"/>
      <c r="AH23" s="265"/>
      <c r="AI23" s="265"/>
      <c r="AJ23" s="236"/>
      <c r="AK23" s="265"/>
      <c r="AL23" s="265"/>
      <c r="AM23" s="265"/>
      <c r="AN23" s="265"/>
      <c r="AO23" s="265"/>
      <c r="AP23" s="265"/>
      <c r="AQ23" s="265"/>
      <c r="AR23" s="265"/>
      <c r="AS23" s="265"/>
      <c r="AT23" s="265"/>
      <c r="AU23" s="265"/>
    </row>
    <row r="24" spans="1:47" s="285" customFormat="1" ht="20.25" customHeight="1">
      <c r="A24" s="985" t="s">
        <v>471</v>
      </c>
      <c r="B24" s="985"/>
      <c r="C24" s="985"/>
      <c r="D24" s="985"/>
      <c r="E24" s="985"/>
      <c r="F24" s="985"/>
      <c r="G24" s="985"/>
      <c r="H24" s="985"/>
      <c r="I24" s="985"/>
      <c r="J24" s="985"/>
      <c r="K24" s="985"/>
      <c r="L24" s="985"/>
      <c r="M24" s="985"/>
      <c r="N24" s="985"/>
      <c r="O24" s="985"/>
      <c r="P24" s="985"/>
      <c r="Q24" s="985"/>
      <c r="R24" s="985"/>
      <c r="S24" s="985"/>
      <c r="T24" s="985"/>
      <c r="U24" s="985"/>
      <c r="V24" s="985"/>
      <c r="W24" s="985"/>
      <c r="X24" s="985"/>
      <c r="Y24" s="365"/>
      <c r="Z24" s="365"/>
      <c r="AA24" s="365"/>
      <c r="AB24" s="265"/>
      <c r="AC24" s="265"/>
      <c r="AD24" s="265"/>
      <c r="AE24" s="265"/>
      <c r="AF24" s="265"/>
      <c r="AG24" s="265"/>
      <c r="AH24" s="265"/>
      <c r="AI24" s="265"/>
      <c r="AJ24" s="366"/>
      <c r="AK24" s="265"/>
      <c r="AL24" s="265"/>
      <c r="AM24" s="265"/>
      <c r="AN24" s="265"/>
      <c r="AO24" s="265"/>
      <c r="AP24" s="265"/>
      <c r="AQ24" s="265"/>
      <c r="AR24" s="265"/>
      <c r="AS24" s="265"/>
      <c r="AT24" s="265"/>
      <c r="AU24" s="265"/>
    </row>
    <row r="25" spans="1:24" ht="16.5">
      <c r="A25" s="311"/>
      <c r="B25" s="953"/>
      <c r="C25" s="953"/>
      <c r="D25" s="953"/>
      <c r="E25" s="953"/>
      <c r="F25" s="953"/>
      <c r="G25" s="953"/>
      <c r="H25" s="312"/>
      <c r="I25" s="312"/>
      <c r="J25" s="312"/>
      <c r="K25" s="221"/>
      <c r="L25" s="222"/>
      <c r="M25" s="222"/>
      <c r="N25" s="221"/>
      <c r="O25" s="983" t="str">
        <f>TT!C4</f>
        <v>Sơn La, ngày       tháng     năm 2021</v>
      </c>
      <c r="P25" s="983"/>
      <c r="Q25" s="983"/>
      <c r="R25" s="983"/>
      <c r="S25" s="983"/>
      <c r="T25" s="983"/>
      <c r="U25" s="983"/>
      <c r="V25" s="114"/>
      <c r="W25" s="114"/>
      <c r="X25" s="114"/>
    </row>
    <row r="26" spans="1:21" ht="16.5">
      <c r="A26" s="114"/>
      <c r="B26" s="988" t="s">
        <v>282</v>
      </c>
      <c r="C26" s="988"/>
      <c r="D26" s="988"/>
      <c r="E26" s="988"/>
      <c r="F26" s="988"/>
      <c r="G26" s="988"/>
      <c r="H26" s="214"/>
      <c r="I26" s="214"/>
      <c r="J26" s="214"/>
      <c r="K26" s="223"/>
      <c r="L26" s="223"/>
      <c r="M26" s="223"/>
      <c r="N26" s="224"/>
      <c r="O26" s="965" t="str">
        <f>TT!C5</f>
        <v>PHÓ CỤC TRƯỞNG</v>
      </c>
      <c r="P26" s="965"/>
      <c r="Q26" s="965"/>
      <c r="R26" s="965"/>
      <c r="S26" s="965"/>
      <c r="T26" s="965"/>
      <c r="U26" s="965"/>
    </row>
    <row r="27" spans="1:21" ht="16.5">
      <c r="A27" s="114"/>
      <c r="B27" s="314"/>
      <c r="C27" s="314"/>
      <c r="D27" s="314"/>
      <c r="E27" s="314"/>
      <c r="F27" s="314"/>
      <c r="G27" s="314"/>
      <c r="H27" s="214"/>
      <c r="I27" s="214"/>
      <c r="J27" s="214"/>
      <c r="K27" s="223"/>
      <c r="L27" s="223"/>
      <c r="M27" s="223"/>
      <c r="N27" s="224"/>
      <c r="O27" s="315"/>
      <c r="P27" s="315"/>
      <c r="Q27" s="315"/>
      <c r="R27" s="315"/>
      <c r="S27" s="315"/>
      <c r="T27" s="315"/>
      <c r="U27" s="315"/>
    </row>
    <row r="28" spans="1:21" ht="16.5">
      <c r="A28" s="114"/>
      <c r="B28" s="314"/>
      <c r="C28" s="314"/>
      <c r="D28" s="314"/>
      <c r="E28" s="314"/>
      <c r="F28" s="314"/>
      <c r="G28" s="314"/>
      <c r="H28" s="214"/>
      <c r="I28" s="214"/>
      <c r="J28" s="214"/>
      <c r="K28" s="223"/>
      <c r="L28" s="223"/>
      <c r="M28" s="223"/>
      <c r="N28" s="224"/>
      <c r="O28" s="315"/>
      <c r="P28" s="315"/>
      <c r="Q28" s="315"/>
      <c r="R28" s="315"/>
      <c r="S28" s="315"/>
      <c r="T28" s="315"/>
      <c r="U28" s="315"/>
    </row>
    <row r="29" spans="1:21" ht="16.5">
      <c r="A29" s="3"/>
      <c r="B29" s="211"/>
      <c r="C29" s="211"/>
      <c r="D29" s="212"/>
      <c r="E29" s="212"/>
      <c r="F29" s="212"/>
      <c r="G29" s="211"/>
      <c r="H29" s="211"/>
      <c r="I29" s="211"/>
      <c r="J29" s="211"/>
      <c r="K29" s="212"/>
      <c r="L29" s="212"/>
      <c r="M29" s="212"/>
      <c r="N29" s="212"/>
      <c r="O29" s="212"/>
      <c r="P29" s="215"/>
      <c r="Q29" s="215"/>
      <c r="R29" s="215"/>
      <c r="S29" s="212"/>
      <c r="T29" s="212"/>
      <c r="U29" s="212"/>
    </row>
    <row r="30" spans="1:21" ht="16.5">
      <c r="A30" s="3"/>
      <c r="B30" s="211"/>
      <c r="C30" s="211"/>
      <c r="D30" s="212"/>
      <c r="E30" s="212"/>
      <c r="F30" s="212"/>
      <c r="G30" s="211"/>
      <c r="H30" s="211"/>
      <c r="I30" s="211"/>
      <c r="J30" s="211"/>
      <c r="K30" s="212"/>
      <c r="L30" s="212"/>
      <c r="M30" s="212"/>
      <c r="N30" s="212"/>
      <c r="O30" s="212"/>
      <c r="P30" s="218"/>
      <c r="Q30" s="218"/>
      <c r="R30" s="218"/>
      <c r="S30" s="218"/>
      <c r="T30" s="218"/>
      <c r="U30" s="218"/>
    </row>
    <row r="31" spans="1:21" ht="16.5">
      <c r="A31" s="3"/>
      <c r="B31" s="211"/>
      <c r="C31" s="211"/>
      <c r="D31" s="212"/>
      <c r="E31" s="212"/>
      <c r="F31" s="212"/>
      <c r="G31" s="211"/>
      <c r="H31" s="211"/>
      <c r="I31" s="211"/>
      <c r="J31" s="211"/>
      <c r="K31" s="212"/>
      <c r="L31" s="212"/>
      <c r="M31" s="212"/>
      <c r="N31" s="212"/>
      <c r="O31" s="212"/>
      <c r="P31" s="218"/>
      <c r="Q31" s="218"/>
      <c r="R31" s="218"/>
      <c r="S31" s="218"/>
      <c r="T31" s="218"/>
      <c r="U31" s="218"/>
    </row>
    <row r="32" spans="1:21" ht="16.5">
      <c r="A32" s="3"/>
      <c r="B32" s="965" t="str">
        <f>TT!C6</f>
        <v>Nguyễn Thị Ngọc</v>
      </c>
      <c r="C32" s="965"/>
      <c r="D32" s="965"/>
      <c r="E32" s="965"/>
      <c r="F32" s="965"/>
      <c r="G32" s="965"/>
      <c r="H32" s="215"/>
      <c r="I32" s="215"/>
      <c r="J32" s="215"/>
      <c r="K32" s="212"/>
      <c r="L32" s="212"/>
      <c r="M32" s="212"/>
      <c r="N32" s="212"/>
      <c r="O32" s="965" t="str">
        <f>TT!C3</f>
        <v>Lò Anh Vĩnh</v>
      </c>
      <c r="P32" s="965"/>
      <c r="Q32" s="965"/>
      <c r="R32" s="965"/>
      <c r="S32" s="965"/>
      <c r="T32" s="965"/>
      <c r="U32" s="965"/>
    </row>
    <row r="33" spans="1:21" ht="16.5">
      <c r="A33" s="218"/>
      <c r="B33" s="218"/>
      <c r="C33" s="218"/>
      <c r="D33" s="218"/>
      <c r="E33" s="218"/>
      <c r="F33" s="218"/>
      <c r="G33" s="218"/>
      <c r="H33" s="218"/>
      <c r="I33" s="218"/>
      <c r="J33" s="218"/>
      <c r="K33" s="218"/>
      <c r="L33" s="218"/>
      <c r="M33" s="218"/>
      <c r="N33" s="218"/>
      <c r="O33" s="218"/>
      <c r="P33" s="211"/>
      <c r="Q33" s="211"/>
      <c r="R33" s="211"/>
      <c r="S33" s="212"/>
      <c r="T33" s="212"/>
      <c r="U33" s="212"/>
    </row>
    <row r="34" spans="1:21" ht="16.5">
      <c r="A34" s="218"/>
      <c r="B34" s="218"/>
      <c r="C34" s="218"/>
      <c r="D34" s="218"/>
      <c r="E34" s="218"/>
      <c r="F34" s="218"/>
      <c r="G34" s="218"/>
      <c r="H34" s="218"/>
      <c r="I34" s="218"/>
      <c r="J34" s="218"/>
      <c r="K34" s="218"/>
      <c r="L34" s="218"/>
      <c r="M34" s="218"/>
      <c r="N34" s="218"/>
      <c r="O34" s="218"/>
      <c r="P34" s="215"/>
      <c r="Q34" s="215"/>
      <c r="R34" s="215"/>
      <c r="S34" s="212"/>
      <c r="T34" s="212"/>
      <c r="U34" s="212"/>
    </row>
  </sheetData>
  <sheetProtection formatCells="0" formatColumns="0" formatRows="0" insertRows="0" deleteRows="0"/>
  <mergeCells count="48">
    <mergeCell ref="A1:B1"/>
    <mergeCell ref="C1:O1"/>
    <mergeCell ref="Q1:X1"/>
    <mergeCell ref="M5:M7"/>
    <mergeCell ref="N5:N7"/>
    <mergeCell ref="R3:X3"/>
    <mergeCell ref="H2:I2"/>
    <mergeCell ref="L2:P2"/>
    <mergeCell ref="R2:X2"/>
    <mergeCell ref="O5:O7"/>
    <mergeCell ref="W5:W7"/>
    <mergeCell ref="Q5:Q7"/>
    <mergeCell ref="S5:S7"/>
    <mergeCell ref="T5:T7"/>
    <mergeCell ref="V5:V7"/>
    <mergeCell ref="R4:R7"/>
    <mergeCell ref="S4:U4"/>
    <mergeCell ref="U5:U7"/>
    <mergeCell ref="V4:X4"/>
    <mergeCell ref="X5:X7"/>
    <mergeCell ref="K3:Q3"/>
    <mergeCell ref="L4:N4"/>
    <mergeCell ref="H5:H7"/>
    <mergeCell ref="I5:I7"/>
    <mergeCell ref="H4:J4"/>
    <mergeCell ref="P5:P7"/>
    <mergeCell ref="O4:Q4"/>
    <mergeCell ref="L5:L7"/>
    <mergeCell ref="K4:K7"/>
    <mergeCell ref="J5:J7"/>
    <mergeCell ref="C3:J3"/>
    <mergeCell ref="D5:D7"/>
    <mergeCell ref="A8:B8"/>
    <mergeCell ref="E5:E7"/>
    <mergeCell ref="F5:F7"/>
    <mergeCell ref="G5:G7"/>
    <mergeCell ref="C4:C7"/>
    <mergeCell ref="D4:G4"/>
    <mergeCell ref="A24:X24"/>
    <mergeCell ref="A9:B9"/>
    <mergeCell ref="A3:A7"/>
    <mergeCell ref="B32:G32"/>
    <mergeCell ref="O25:U25"/>
    <mergeCell ref="O26:U26"/>
    <mergeCell ref="O32:U32"/>
    <mergeCell ref="B26:G26"/>
    <mergeCell ref="B25:G25"/>
    <mergeCell ref="B3:B7"/>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AD44"/>
  <sheetViews>
    <sheetView view="pageBreakPreview" zoomScale="85" zoomScaleSheetLayoutView="85" zoomScalePageLayoutView="0" workbookViewId="0" topLeftCell="A4">
      <selection activeCell="F21" sqref="F21"/>
    </sheetView>
  </sheetViews>
  <sheetFormatPr defaultColWidth="9.00390625" defaultRowHeight="15.75"/>
  <cols>
    <col min="1" max="1" width="6.75390625" style="125" customWidth="1"/>
    <col min="2" max="2" width="30.625" style="116" customWidth="1"/>
    <col min="3" max="5" width="7.375" style="116" customWidth="1"/>
    <col min="6" max="6" width="12.25390625" style="116" customWidth="1"/>
    <col min="7" max="7" width="7.875" style="116" customWidth="1"/>
    <col min="8" max="8" width="11.50390625" style="116" customWidth="1"/>
    <col min="9" max="9" width="7.875" style="116" customWidth="1"/>
    <col min="10" max="10" width="10.375" style="116" customWidth="1"/>
    <col min="11" max="11" width="7.875" style="116" customWidth="1"/>
    <col min="12" max="12" width="11.00390625" style="116" customWidth="1"/>
    <col min="13" max="13" width="7.875" style="116" customWidth="1"/>
    <col min="14" max="14" width="10.25390625" style="116" customWidth="1"/>
    <col min="15" max="15" width="7.875" style="116" customWidth="1"/>
    <col min="16" max="16" width="10.00390625" style="116" customWidth="1"/>
    <col min="17" max="17" width="7.50390625" style="116" customWidth="1"/>
    <col min="18" max="18" width="9.75390625" style="116" customWidth="1"/>
    <col min="19" max="19" width="7.25390625" style="116" customWidth="1"/>
    <col min="20" max="20" width="9.625" style="116" customWidth="1"/>
    <col min="21" max="16384" width="9.00390625" style="116" customWidth="1"/>
  </cols>
  <sheetData>
    <row r="1" spans="1:30" s="353" customFormat="1" ht="69.75" customHeight="1">
      <c r="A1" s="946" t="s">
        <v>319</v>
      </c>
      <c r="B1" s="946"/>
      <c r="C1" s="946"/>
      <c r="D1" s="946"/>
      <c r="E1" s="1027" t="str">
        <f>"KẾT QUẢ BỒI THƯỜNG  NHÀ NƯỚC TRONG THI HÀNH ÁN DÂN SỰ
"&amp;TT!C8&amp;""</f>
        <v>KẾT QUẢ BỒI THƯỜNG  NHÀ NƯỚC TRONG THI HÀNH ÁN DÂN SỰ
01 tháng/năm 2022</v>
      </c>
      <c r="F1" s="1027"/>
      <c r="G1" s="1027"/>
      <c r="H1" s="1027"/>
      <c r="I1" s="1027"/>
      <c r="J1" s="1027"/>
      <c r="K1" s="1027"/>
      <c r="L1" s="1027"/>
      <c r="M1" s="1027"/>
      <c r="N1" s="1027"/>
      <c r="O1" s="1027"/>
      <c r="P1" s="1020" t="str">
        <f>'[2]Thông tin'!C2</f>
        <v>Đơn vị  báo cáo: CỤC THADS TỈNH SƠN LA
Đơn vị nhận báo cáo: TỔNG CỤC THADS</v>
      </c>
      <c r="Q1" s="1020"/>
      <c r="R1" s="1020"/>
      <c r="S1" s="1020"/>
      <c r="T1" s="1020"/>
      <c r="U1" s="352"/>
      <c r="V1" s="352"/>
      <c r="W1" s="352"/>
      <c r="X1" s="352"/>
      <c r="Y1" s="352"/>
      <c r="Z1" s="352"/>
      <c r="AA1" s="352"/>
      <c r="AB1" s="352"/>
      <c r="AC1" s="352"/>
      <c r="AD1" s="352"/>
    </row>
    <row r="2" spans="1:20" ht="15.75">
      <c r="A2" s="117"/>
      <c r="B2" s="6"/>
      <c r="C2" s="118"/>
      <c r="D2" s="118"/>
      <c r="G2" s="119"/>
      <c r="H2" s="120" t="e">
        <f>COUNTBLANK(#REF!)</f>
        <v>#REF!</v>
      </c>
      <c r="I2" s="120">
        <f>COUNTA(#REF!)</f>
        <v>1</v>
      </c>
      <c r="J2" s="120" t="e">
        <f>H2+I2</f>
        <v>#REF!</v>
      </c>
      <c r="K2" s="121"/>
      <c r="M2" s="122"/>
      <c r="N2" s="122"/>
      <c r="O2" s="122"/>
      <c r="P2" s="1021" t="s">
        <v>98</v>
      </c>
      <c r="Q2" s="1021"/>
      <c r="R2" s="1021"/>
      <c r="S2" s="1021"/>
      <c r="T2" s="1021"/>
    </row>
    <row r="3" spans="1:20" s="123" customFormat="1" ht="15.75">
      <c r="A3" s="1028" t="s">
        <v>232</v>
      </c>
      <c r="B3" s="1028" t="s">
        <v>157</v>
      </c>
      <c r="C3" s="1022" t="s">
        <v>249</v>
      </c>
      <c r="D3" s="1023"/>
      <c r="E3" s="1023"/>
      <c r="F3" s="1012" t="s">
        <v>250</v>
      </c>
      <c r="G3" s="1012"/>
      <c r="H3" s="1012"/>
      <c r="I3" s="1012"/>
      <c r="J3" s="1012"/>
      <c r="K3" s="1012"/>
      <c r="L3" s="1012"/>
      <c r="M3" s="1024" t="s">
        <v>251</v>
      </c>
      <c r="N3" s="1024"/>
      <c r="O3" s="1024"/>
      <c r="P3" s="1025"/>
      <c r="Q3" s="1022" t="s">
        <v>252</v>
      </c>
      <c r="R3" s="1023"/>
      <c r="S3" s="1023"/>
      <c r="T3" s="1026"/>
    </row>
    <row r="4" spans="1:20" s="123" customFormat="1" ht="15.75">
      <c r="A4" s="1029"/>
      <c r="B4" s="1029"/>
      <c r="C4" s="1009" t="s">
        <v>253</v>
      </c>
      <c r="D4" s="1019" t="s">
        <v>4</v>
      </c>
      <c r="E4" s="1019"/>
      <c r="F4" s="1009" t="s">
        <v>254</v>
      </c>
      <c r="G4" s="1012" t="s">
        <v>255</v>
      </c>
      <c r="H4" s="1012"/>
      <c r="I4" s="1012"/>
      <c r="J4" s="1012"/>
      <c r="K4" s="1012"/>
      <c r="L4" s="1012"/>
      <c r="M4" s="1003" t="s">
        <v>256</v>
      </c>
      <c r="N4" s="1004"/>
      <c r="O4" s="1003" t="s">
        <v>257</v>
      </c>
      <c r="P4" s="1004"/>
      <c r="Q4" s="1003" t="s">
        <v>258</v>
      </c>
      <c r="R4" s="1004"/>
      <c r="S4" s="1003" t="s">
        <v>259</v>
      </c>
      <c r="T4" s="1004"/>
    </row>
    <row r="5" spans="1:20" s="123" customFormat="1" ht="15.75">
      <c r="A5" s="1029"/>
      <c r="B5" s="1029"/>
      <c r="C5" s="1010"/>
      <c r="D5" s="1009" t="s">
        <v>260</v>
      </c>
      <c r="E5" s="1009" t="s">
        <v>62</v>
      </c>
      <c r="F5" s="1010"/>
      <c r="G5" s="1012" t="s">
        <v>12</v>
      </c>
      <c r="H5" s="1012"/>
      <c r="I5" s="1012" t="s">
        <v>4</v>
      </c>
      <c r="J5" s="1012"/>
      <c r="K5" s="1012"/>
      <c r="L5" s="1012"/>
      <c r="M5" s="1005"/>
      <c r="N5" s="1006"/>
      <c r="O5" s="1005"/>
      <c r="P5" s="1006"/>
      <c r="Q5" s="1005"/>
      <c r="R5" s="1006"/>
      <c r="S5" s="1005"/>
      <c r="T5" s="1006"/>
    </row>
    <row r="6" spans="1:20" s="123" customFormat="1" ht="33.75" customHeight="1">
      <c r="A6" s="1029"/>
      <c r="B6" s="1029"/>
      <c r="C6" s="1010"/>
      <c r="D6" s="1010"/>
      <c r="E6" s="1010"/>
      <c r="F6" s="1010"/>
      <c r="G6" s="1012"/>
      <c r="H6" s="1012"/>
      <c r="I6" s="1012" t="s">
        <v>260</v>
      </c>
      <c r="J6" s="1012"/>
      <c r="K6" s="1012" t="s">
        <v>261</v>
      </c>
      <c r="L6" s="1012"/>
      <c r="M6" s="1007"/>
      <c r="N6" s="1008"/>
      <c r="O6" s="1007"/>
      <c r="P6" s="1008"/>
      <c r="Q6" s="1007"/>
      <c r="R6" s="1008"/>
      <c r="S6" s="1007"/>
      <c r="T6" s="1008"/>
    </row>
    <row r="7" spans="1:20" s="123" customFormat="1" ht="61.5" customHeight="1">
      <c r="A7" s="1029"/>
      <c r="B7" s="1029"/>
      <c r="C7" s="1011"/>
      <c r="D7" s="1011"/>
      <c r="E7" s="1011"/>
      <c r="F7" s="1011"/>
      <c r="G7" s="589" t="s">
        <v>178</v>
      </c>
      <c r="H7" s="589" t="s">
        <v>179</v>
      </c>
      <c r="I7" s="589" t="s">
        <v>178</v>
      </c>
      <c r="J7" s="589" t="s">
        <v>179</v>
      </c>
      <c r="K7" s="590" t="s">
        <v>178</v>
      </c>
      <c r="L7" s="589" t="s">
        <v>179</v>
      </c>
      <c r="M7" s="589" t="s">
        <v>178</v>
      </c>
      <c r="N7" s="589" t="s">
        <v>179</v>
      </c>
      <c r="O7" s="589" t="s">
        <v>178</v>
      </c>
      <c r="P7" s="589" t="s">
        <v>179</v>
      </c>
      <c r="Q7" s="589" t="s">
        <v>178</v>
      </c>
      <c r="R7" s="589" t="s">
        <v>179</v>
      </c>
      <c r="S7" s="589" t="s">
        <v>178</v>
      </c>
      <c r="T7" s="589" t="s">
        <v>179</v>
      </c>
    </row>
    <row r="8" spans="1:20" s="124" customFormat="1" ht="15.75">
      <c r="A8" s="1018" t="s">
        <v>3</v>
      </c>
      <c r="B8" s="1018"/>
      <c r="C8" s="591">
        <v>1</v>
      </c>
      <c r="D8" s="591">
        <v>2</v>
      </c>
      <c r="E8" s="591">
        <v>3</v>
      </c>
      <c r="F8" s="591">
        <v>4</v>
      </c>
      <c r="G8" s="591">
        <v>5</v>
      </c>
      <c r="H8" s="591">
        <v>6</v>
      </c>
      <c r="I8" s="591">
        <v>7</v>
      </c>
      <c r="J8" s="591">
        <v>8</v>
      </c>
      <c r="K8" s="591">
        <v>9</v>
      </c>
      <c r="L8" s="591">
        <v>10</v>
      </c>
      <c r="M8" s="591">
        <v>11</v>
      </c>
      <c r="N8" s="591">
        <v>12</v>
      </c>
      <c r="O8" s="591">
        <v>13</v>
      </c>
      <c r="P8" s="591">
        <v>14</v>
      </c>
      <c r="Q8" s="592">
        <v>15</v>
      </c>
      <c r="R8" s="592">
        <v>16</v>
      </c>
      <c r="S8" s="592">
        <v>17</v>
      </c>
      <c r="T8" s="592">
        <v>18</v>
      </c>
    </row>
    <row r="9" spans="1:20" s="229" customFormat="1" ht="15.75">
      <c r="A9" s="1014" t="s">
        <v>10</v>
      </c>
      <c r="B9" s="1015"/>
      <c r="C9" s="593">
        <f>C10+C11</f>
        <v>0</v>
      </c>
      <c r="D9" s="593">
        <f aca="true" t="shared" si="0" ref="D9:T9">D10+D11</f>
        <v>0</v>
      </c>
      <c r="E9" s="593">
        <f t="shared" si="0"/>
        <v>0</v>
      </c>
      <c r="F9" s="593">
        <f t="shared" si="0"/>
        <v>0</v>
      </c>
      <c r="G9" s="593">
        <f t="shared" si="0"/>
        <v>0</v>
      </c>
      <c r="H9" s="593">
        <f t="shared" si="0"/>
        <v>0</v>
      </c>
      <c r="I9" s="593">
        <f t="shared" si="0"/>
        <v>0</v>
      </c>
      <c r="J9" s="593">
        <f t="shared" si="0"/>
        <v>0</v>
      </c>
      <c r="K9" s="593">
        <f t="shared" si="0"/>
        <v>0</v>
      </c>
      <c r="L9" s="593">
        <f t="shared" si="0"/>
        <v>0</v>
      </c>
      <c r="M9" s="593">
        <f t="shared" si="0"/>
        <v>0</v>
      </c>
      <c r="N9" s="593">
        <f t="shared" si="0"/>
        <v>0</v>
      </c>
      <c r="O9" s="593">
        <f t="shared" si="0"/>
        <v>0</v>
      </c>
      <c r="P9" s="593">
        <f t="shared" si="0"/>
        <v>0</v>
      </c>
      <c r="Q9" s="593">
        <f t="shared" si="0"/>
        <v>0</v>
      </c>
      <c r="R9" s="593">
        <f t="shared" si="0"/>
        <v>0</v>
      </c>
      <c r="S9" s="593">
        <f t="shared" si="0"/>
        <v>0</v>
      </c>
      <c r="T9" s="593">
        <f t="shared" si="0"/>
        <v>0</v>
      </c>
    </row>
    <row r="10" spans="1:20" s="230" customFormat="1" ht="15.75">
      <c r="A10" s="594" t="s">
        <v>0</v>
      </c>
      <c r="B10" s="595" t="s">
        <v>28</v>
      </c>
      <c r="C10" s="596">
        <f>D10+E10</f>
        <v>0</v>
      </c>
      <c r="D10" s="596"/>
      <c r="E10" s="596"/>
      <c r="F10" s="596"/>
      <c r="G10" s="596">
        <f>I10+K10</f>
        <v>0</v>
      </c>
      <c r="H10" s="596">
        <f>J10+L10</f>
        <v>0</v>
      </c>
      <c r="I10" s="596"/>
      <c r="J10" s="596"/>
      <c r="K10" s="596"/>
      <c r="L10" s="596"/>
      <c r="M10" s="596"/>
      <c r="N10" s="596"/>
      <c r="O10" s="596"/>
      <c r="P10" s="596"/>
      <c r="Q10" s="596"/>
      <c r="R10" s="596"/>
      <c r="S10" s="596"/>
      <c r="T10" s="596"/>
    </row>
    <row r="11" spans="1:20" s="230" customFormat="1" ht="15.75">
      <c r="A11" s="597" t="s">
        <v>1</v>
      </c>
      <c r="B11" s="595" t="s">
        <v>8</v>
      </c>
      <c r="C11" s="598">
        <f>SUM(C12:C23)</f>
        <v>0</v>
      </c>
      <c r="D11" s="598">
        <f aca="true" t="shared" si="1" ref="D11:T11">SUM(D12:D23)</f>
        <v>0</v>
      </c>
      <c r="E11" s="598">
        <f t="shared" si="1"/>
        <v>0</v>
      </c>
      <c r="F11" s="598">
        <f t="shared" si="1"/>
        <v>0</v>
      </c>
      <c r="G11" s="598">
        <f t="shared" si="1"/>
        <v>0</v>
      </c>
      <c r="H11" s="598">
        <f t="shared" si="1"/>
        <v>0</v>
      </c>
      <c r="I11" s="598">
        <f t="shared" si="1"/>
        <v>0</v>
      </c>
      <c r="J11" s="598">
        <f t="shared" si="1"/>
        <v>0</v>
      </c>
      <c r="K11" s="598">
        <f t="shared" si="1"/>
        <v>0</v>
      </c>
      <c r="L11" s="598">
        <f t="shared" si="1"/>
        <v>0</v>
      </c>
      <c r="M11" s="598">
        <f t="shared" si="1"/>
        <v>0</v>
      </c>
      <c r="N11" s="598">
        <f t="shared" si="1"/>
        <v>0</v>
      </c>
      <c r="O11" s="598">
        <f t="shared" si="1"/>
        <v>0</v>
      </c>
      <c r="P11" s="598">
        <f t="shared" si="1"/>
        <v>0</v>
      </c>
      <c r="Q11" s="598">
        <f t="shared" si="1"/>
        <v>0</v>
      </c>
      <c r="R11" s="598">
        <f t="shared" si="1"/>
        <v>0</v>
      </c>
      <c r="S11" s="598">
        <f t="shared" si="1"/>
        <v>0</v>
      </c>
      <c r="T11" s="598">
        <f t="shared" si="1"/>
        <v>0</v>
      </c>
    </row>
    <row r="12" spans="1:20" s="230" customFormat="1" ht="15.75">
      <c r="A12" s="103" t="s">
        <v>13</v>
      </c>
      <c r="B12" s="599" t="s">
        <v>375</v>
      </c>
      <c r="C12" s="547">
        <f aca="true" t="shared" si="2" ref="C12:C23">D12+E12</f>
        <v>0</v>
      </c>
      <c r="D12" s="547"/>
      <c r="E12" s="547"/>
      <c r="F12" s="547"/>
      <c r="G12" s="547">
        <f>I12+K12</f>
        <v>0</v>
      </c>
      <c r="H12" s="547">
        <f aca="true" t="shared" si="3" ref="G12:H23">J12+L12</f>
        <v>0</v>
      </c>
      <c r="I12" s="547"/>
      <c r="J12" s="547"/>
      <c r="K12" s="547"/>
      <c r="L12" s="547"/>
      <c r="M12" s="547"/>
      <c r="N12" s="547"/>
      <c r="O12" s="547"/>
      <c r="P12" s="547"/>
      <c r="Q12" s="547"/>
      <c r="R12" s="547"/>
      <c r="S12" s="547"/>
      <c r="T12" s="547"/>
    </row>
    <row r="13" spans="1:20" s="230" customFormat="1" ht="15.75">
      <c r="A13" s="103" t="s">
        <v>14</v>
      </c>
      <c r="B13" s="599" t="s">
        <v>376</v>
      </c>
      <c r="C13" s="547">
        <f t="shared" si="2"/>
        <v>0</v>
      </c>
      <c r="D13" s="547"/>
      <c r="E13" s="547"/>
      <c r="F13" s="547"/>
      <c r="G13" s="547">
        <f t="shared" si="3"/>
        <v>0</v>
      </c>
      <c r="H13" s="547">
        <f t="shared" si="3"/>
        <v>0</v>
      </c>
      <c r="I13" s="547"/>
      <c r="J13" s="547"/>
      <c r="K13" s="547"/>
      <c r="L13" s="547"/>
      <c r="M13" s="547"/>
      <c r="N13" s="547"/>
      <c r="O13" s="547"/>
      <c r="P13" s="547"/>
      <c r="Q13" s="547"/>
      <c r="R13" s="547"/>
      <c r="S13" s="547"/>
      <c r="T13" s="547"/>
    </row>
    <row r="14" spans="1:20" s="230" customFormat="1" ht="15.75">
      <c r="A14" s="103" t="s">
        <v>19</v>
      </c>
      <c r="B14" s="599" t="s">
        <v>377</v>
      </c>
      <c r="C14" s="547">
        <f t="shared" si="2"/>
        <v>0</v>
      </c>
      <c r="D14" s="547"/>
      <c r="E14" s="547"/>
      <c r="F14" s="547"/>
      <c r="G14" s="547">
        <f t="shared" si="3"/>
        <v>0</v>
      </c>
      <c r="H14" s="547">
        <f t="shared" si="3"/>
        <v>0</v>
      </c>
      <c r="I14" s="547"/>
      <c r="J14" s="547"/>
      <c r="K14" s="547"/>
      <c r="L14" s="547"/>
      <c r="M14" s="547"/>
      <c r="N14" s="547"/>
      <c r="O14" s="547"/>
      <c r="P14" s="547"/>
      <c r="Q14" s="547"/>
      <c r="R14" s="547"/>
      <c r="S14" s="547"/>
      <c r="T14" s="547"/>
    </row>
    <row r="15" spans="1:20" s="230" customFormat="1" ht="15.75">
      <c r="A15" s="103" t="s">
        <v>22</v>
      </c>
      <c r="B15" s="599" t="s">
        <v>378</v>
      </c>
      <c r="C15" s="547">
        <f t="shared" si="2"/>
        <v>0</v>
      </c>
      <c r="D15" s="547"/>
      <c r="E15" s="547"/>
      <c r="F15" s="547"/>
      <c r="G15" s="547">
        <f t="shared" si="3"/>
        <v>0</v>
      </c>
      <c r="H15" s="547">
        <f t="shared" si="3"/>
        <v>0</v>
      </c>
      <c r="I15" s="547"/>
      <c r="J15" s="547"/>
      <c r="K15" s="547"/>
      <c r="L15" s="547"/>
      <c r="M15" s="547"/>
      <c r="N15" s="547"/>
      <c r="O15" s="547"/>
      <c r="P15" s="547"/>
      <c r="Q15" s="547"/>
      <c r="R15" s="547"/>
      <c r="S15" s="547"/>
      <c r="T15" s="547"/>
    </row>
    <row r="16" spans="1:20" s="126" customFormat="1" ht="15.75">
      <c r="A16" s="103" t="s">
        <v>23</v>
      </c>
      <c r="B16" s="599" t="s">
        <v>379</v>
      </c>
      <c r="C16" s="547">
        <f t="shared" si="2"/>
        <v>0</v>
      </c>
      <c r="D16" s="547"/>
      <c r="E16" s="547"/>
      <c r="F16" s="547"/>
      <c r="G16" s="547">
        <f t="shared" si="3"/>
        <v>0</v>
      </c>
      <c r="H16" s="547">
        <f t="shared" si="3"/>
        <v>0</v>
      </c>
      <c r="I16" s="547"/>
      <c r="J16" s="547"/>
      <c r="K16" s="547"/>
      <c r="L16" s="547"/>
      <c r="M16" s="547"/>
      <c r="N16" s="547"/>
      <c r="O16" s="547"/>
      <c r="P16" s="547"/>
      <c r="Q16" s="547"/>
      <c r="R16" s="547"/>
      <c r="S16" s="547"/>
      <c r="T16" s="547"/>
    </row>
    <row r="17" spans="1:20" s="126" customFormat="1" ht="15.75">
      <c r="A17" s="103" t="s">
        <v>24</v>
      </c>
      <c r="B17" s="599" t="s">
        <v>380</v>
      </c>
      <c r="C17" s="547">
        <f t="shared" si="2"/>
        <v>0</v>
      </c>
      <c r="D17" s="547"/>
      <c r="E17" s="547"/>
      <c r="F17" s="547"/>
      <c r="G17" s="547">
        <f t="shared" si="3"/>
        <v>0</v>
      </c>
      <c r="H17" s="547">
        <f t="shared" si="3"/>
        <v>0</v>
      </c>
      <c r="I17" s="547"/>
      <c r="J17" s="547"/>
      <c r="K17" s="547"/>
      <c r="L17" s="547"/>
      <c r="M17" s="547"/>
      <c r="N17" s="547"/>
      <c r="O17" s="547"/>
      <c r="P17" s="547"/>
      <c r="Q17" s="547"/>
      <c r="R17" s="547"/>
      <c r="S17" s="547"/>
      <c r="T17" s="547"/>
    </row>
    <row r="18" spans="1:20" s="126" customFormat="1" ht="15.75">
      <c r="A18" s="103" t="s">
        <v>25</v>
      </c>
      <c r="B18" s="599" t="s">
        <v>381</v>
      </c>
      <c r="C18" s="547">
        <f t="shared" si="2"/>
        <v>0</v>
      </c>
      <c r="D18" s="547"/>
      <c r="E18" s="547"/>
      <c r="F18" s="547"/>
      <c r="G18" s="547">
        <f t="shared" si="3"/>
        <v>0</v>
      </c>
      <c r="H18" s="547">
        <f t="shared" si="3"/>
        <v>0</v>
      </c>
      <c r="I18" s="547"/>
      <c r="J18" s="547"/>
      <c r="K18" s="547"/>
      <c r="L18" s="547"/>
      <c r="M18" s="547"/>
      <c r="N18" s="547"/>
      <c r="O18" s="547"/>
      <c r="P18" s="547"/>
      <c r="Q18" s="547"/>
      <c r="R18" s="547"/>
      <c r="S18" s="547"/>
      <c r="T18" s="547"/>
    </row>
    <row r="19" spans="1:20" s="126" customFormat="1" ht="15.75">
      <c r="A19" s="103" t="s">
        <v>26</v>
      </c>
      <c r="B19" s="599" t="s">
        <v>382</v>
      </c>
      <c r="C19" s="547">
        <f t="shared" si="2"/>
        <v>0</v>
      </c>
      <c r="D19" s="547"/>
      <c r="E19" s="547"/>
      <c r="F19" s="547"/>
      <c r="G19" s="547">
        <f t="shared" si="3"/>
        <v>0</v>
      </c>
      <c r="H19" s="547">
        <f t="shared" si="3"/>
        <v>0</v>
      </c>
      <c r="I19" s="547"/>
      <c r="J19" s="547"/>
      <c r="K19" s="547"/>
      <c r="L19" s="547"/>
      <c r="M19" s="547"/>
      <c r="N19" s="547"/>
      <c r="O19" s="547"/>
      <c r="P19" s="547"/>
      <c r="Q19" s="547"/>
      <c r="R19" s="547"/>
      <c r="S19" s="547"/>
      <c r="T19" s="547"/>
    </row>
    <row r="20" spans="1:20" s="126" customFormat="1" ht="15.75">
      <c r="A20" s="103" t="s">
        <v>27</v>
      </c>
      <c r="B20" s="599" t="s">
        <v>383</v>
      </c>
      <c r="C20" s="547">
        <f t="shared" si="2"/>
        <v>0</v>
      </c>
      <c r="D20" s="547"/>
      <c r="E20" s="547"/>
      <c r="F20" s="547"/>
      <c r="G20" s="547">
        <f t="shared" si="3"/>
        <v>0</v>
      </c>
      <c r="H20" s="547">
        <f t="shared" si="3"/>
        <v>0</v>
      </c>
      <c r="I20" s="547"/>
      <c r="J20" s="547"/>
      <c r="K20" s="547"/>
      <c r="L20" s="547"/>
      <c r="M20" s="547"/>
      <c r="N20" s="547"/>
      <c r="O20" s="547"/>
      <c r="P20" s="547"/>
      <c r="Q20" s="547"/>
      <c r="R20" s="547"/>
      <c r="S20" s="547"/>
      <c r="T20" s="547"/>
    </row>
    <row r="21" spans="1:20" s="126" customFormat="1" ht="15.75">
      <c r="A21" s="103" t="s">
        <v>29</v>
      </c>
      <c r="B21" s="599" t="s">
        <v>384</v>
      </c>
      <c r="C21" s="547">
        <f t="shared" si="2"/>
        <v>0</v>
      </c>
      <c r="D21" s="547"/>
      <c r="E21" s="547"/>
      <c r="F21" s="547"/>
      <c r="G21" s="547">
        <f t="shared" si="3"/>
        <v>0</v>
      </c>
      <c r="H21" s="547">
        <f t="shared" si="3"/>
        <v>0</v>
      </c>
      <c r="I21" s="547"/>
      <c r="J21" s="547"/>
      <c r="K21" s="547"/>
      <c r="L21" s="547"/>
      <c r="M21" s="547"/>
      <c r="N21" s="547"/>
      <c r="O21" s="547"/>
      <c r="P21" s="547"/>
      <c r="Q21" s="547"/>
      <c r="R21" s="547"/>
      <c r="S21" s="547"/>
      <c r="T21" s="547"/>
    </row>
    <row r="22" spans="1:20" s="136" customFormat="1" ht="17.25" customHeight="1">
      <c r="A22" s="103" t="s">
        <v>30</v>
      </c>
      <c r="B22" s="599" t="s">
        <v>385</v>
      </c>
      <c r="C22" s="547">
        <f t="shared" si="2"/>
        <v>0</v>
      </c>
      <c r="D22" s="547"/>
      <c r="E22" s="547"/>
      <c r="F22" s="547"/>
      <c r="G22" s="547">
        <f t="shared" si="3"/>
        <v>0</v>
      </c>
      <c r="H22" s="547">
        <f t="shared" si="3"/>
        <v>0</v>
      </c>
      <c r="I22" s="547"/>
      <c r="J22" s="547"/>
      <c r="K22" s="547"/>
      <c r="L22" s="547"/>
      <c r="M22" s="547"/>
      <c r="N22" s="547"/>
      <c r="O22" s="547"/>
      <c r="P22" s="547"/>
      <c r="Q22" s="547"/>
      <c r="R22" s="547"/>
      <c r="S22" s="547"/>
      <c r="T22" s="547"/>
    </row>
    <row r="23" spans="1:20" s="136" customFormat="1" ht="15">
      <c r="A23" s="103" t="s">
        <v>104</v>
      </c>
      <c r="B23" s="599" t="s">
        <v>386</v>
      </c>
      <c r="C23" s="547">
        <f t="shared" si="2"/>
        <v>0</v>
      </c>
      <c r="D23" s="547"/>
      <c r="E23" s="547"/>
      <c r="F23" s="547"/>
      <c r="G23" s="547">
        <f t="shared" si="3"/>
        <v>0</v>
      </c>
      <c r="H23" s="547">
        <f t="shared" si="3"/>
        <v>0</v>
      </c>
      <c r="I23" s="547"/>
      <c r="J23" s="547"/>
      <c r="K23" s="547"/>
      <c r="L23" s="547"/>
      <c r="M23" s="547"/>
      <c r="N23" s="547"/>
      <c r="O23" s="547"/>
      <c r="P23" s="547"/>
      <c r="Q23" s="547"/>
      <c r="R23" s="547"/>
      <c r="S23" s="547"/>
      <c r="T23" s="547"/>
    </row>
    <row r="24" spans="1:20" s="136" customFormat="1" ht="15.75">
      <c r="A24" s="364"/>
      <c r="B24" s="367"/>
      <c r="C24" s="368"/>
      <c r="D24" s="368"/>
      <c r="E24" s="368"/>
      <c r="F24" s="368"/>
      <c r="G24" s="368"/>
      <c r="H24" s="368"/>
      <c r="I24" s="368"/>
      <c r="J24" s="368"/>
      <c r="K24" s="369"/>
      <c r="L24" s="369"/>
      <c r="M24" s="368"/>
      <c r="N24" s="368"/>
      <c r="O24" s="368"/>
      <c r="P24" s="368"/>
      <c r="Q24" s="368"/>
      <c r="R24" s="368"/>
      <c r="S24" s="368"/>
      <c r="T24" s="368"/>
    </row>
    <row r="25" spans="1:20" ht="17.25">
      <c r="A25" s="373"/>
      <c r="B25" s="944"/>
      <c r="C25" s="944"/>
      <c r="D25" s="944"/>
      <c r="E25" s="944"/>
      <c r="F25" s="944"/>
      <c r="G25" s="944"/>
      <c r="H25" s="371"/>
      <c r="I25" s="371"/>
      <c r="J25" s="371"/>
      <c r="K25" s="370"/>
      <c r="L25" s="361"/>
      <c r="M25" s="983" t="str">
        <f>TT!C4</f>
        <v>Sơn La, ngày       tháng     năm 2021</v>
      </c>
      <c r="N25" s="983"/>
      <c r="O25" s="983"/>
      <c r="P25" s="983"/>
      <c r="Q25" s="983"/>
      <c r="R25" s="983"/>
      <c r="S25" s="983"/>
      <c r="T25" s="372"/>
    </row>
    <row r="26" spans="1:20" s="140" customFormat="1" ht="20.25">
      <c r="A26" s="114"/>
      <c r="B26" s="1016" t="s">
        <v>282</v>
      </c>
      <c r="C26" s="1016"/>
      <c r="D26" s="1016"/>
      <c r="E26" s="1016"/>
      <c r="F26" s="1016"/>
      <c r="G26" s="1016"/>
      <c r="H26" s="636"/>
      <c r="I26" s="636"/>
      <c r="J26" s="636"/>
      <c r="K26" s="637"/>
      <c r="L26" s="637"/>
      <c r="M26" s="1017" t="str">
        <f>TT!C5</f>
        <v>PHÓ CỤC TRƯỞNG</v>
      </c>
      <c r="N26" s="1017"/>
      <c r="O26" s="1017"/>
      <c r="P26" s="1017"/>
      <c r="Q26" s="1017"/>
      <c r="R26" s="1017"/>
      <c r="S26" s="1017"/>
      <c r="T26" s="215"/>
    </row>
    <row r="27" spans="1:20" s="140" customFormat="1" ht="20.25">
      <c r="A27" s="114"/>
      <c r="B27" s="635"/>
      <c r="C27" s="635"/>
      <c r="D27" s="635"/>
      <c r="E27" s="635"/>
      <c r="F27" s="635"/>
      <c r="G27" s="635"/>
      <c r="H27" s="636"/>
      <c r="I27" s="636"/>
      <c r="J27" s="636"/>
      <c r="K27" s="637"/>
      <c r="L27" s="637"/>
      <c r="M27" s="638"/>
      <c r="N27" s="638"/>
      <c r="O27" s="638"/>
      <c r="P27" s="638"/>
      <c r="Q27" s="638"/>
      <c r="R27" s="638"/>
      <c r="S27" s="638"/>
      <c r="T27" s="215"/>
    </row>
    <row r="28" spans="1:20" s="140" customFormat="1" ht="20.25">
      <c r="A28" s="114"/>
      <c r="B28" s="635"/>
      <c r="C28" s="635"/>
      <c r="D28" s="635"/>
      <c r="E28" s="635"/>
      <c r="F28" s="635"/>
      <c r="G28" s="635"/>
      <c r="H28" s="636"/>
      <c r="I28" s="636"/>
      <c r="J28" s="636"/>
      <c r="K28" s="637"/>
      <c r="L28" s="637"/>
      <c r="M28" s="638"/>
      <c r="N28" s="638"/>
      <c r="O28" s="638"/>
      <c r="P28" s="638"/>
      <c r="Q28" s="638"/>
      <c r="R28" s="638"/>
      <c r="S28" s="638"/>
      <c r="T28" s="215"/>
    </row>
    <row r="29" spans="1:20" s="140" customFormat="1" ht="20.25">
      <c r="A29" s="114"/>
      <c r="B29" s="635"/>
      <c r="C29" s="635"/>
      <c r="D29" s="635"/>
      <c r="E29" s="635"/>
      <c r="F29" s="635"/>
      <c r="G29" s="635"/>
      <c r="H29" s="636"/>
      <c r="I29" s="636"/>
      <c r="J29" s="636"/>
      <c r="K29" s="637"/>
      <c r="L29" s="637"/>
      <c r="M29" s="638"/>
      <c r="N29" s="638"/>
      <c r="O29" s="638"/>
      <c r="P29" s="638"/>
      <c r="Q29" s="638"/>
      <c r="R29" s="638"/>
      <c r="S29" s="638"/>
      <c r="T29" s="215"/>
    </row>
    <row r="30" spans="1:20" s="140" customFormat="1" ht="20.25">
      <c r="A30" s="3"/>
      <c r="B30" s="639"/>
      <c r="C30" s="639"/>
      <c r="D30" s="640"/>
      <c r="E30" s="640"/>
      <c r="F30" s="640"/>
      <c r="G30" s="639"/>
      <c r="H30" s="639"/>
      <c r="I30" s="639"/>
      <c r="J30" s="639"/>
      <c r="K30" s="640"/>
      <c r="L30" s="640"/>
      <c r="M30" s="640"/>
      <c r="N30" s="640"/>
      <c r="O30" s="641"/>
      <c r="P30" s="642"/>
      <c r="Q30" s="642"/>
      <c r="R30" s="642"/>
      <c r="S30" s="640"/>
      <c r="T30" s="212"/>
    </row>
    <row r="31" spans="1:20" s="140" customFormat="1" ht="20.25">
      <c r="A31" s="3"/>
      <c r="B31" s="639"/>
      <c r="C31" s="639"/>
      <c r="D31" s="640"/>
      <c r="E31" s="640"/>
      <c r="F31" s="640"/>
      <c r="G31" s="639"/>
      <c r="H31" s="639"/>
      <c r="I31" s="639"/>
      <c r="J31" s="639"/>
      <c r="K31" s="640"/>
      <c r="L31" s="640"/>
      <c r="M31" s="640"/>
      <c r="N31" s="640"/>
      <c r="O31" s="641"/>
      <c r="P31" s="643"/>
      <c r="Q31" s="643"/>
      <c r="R31" s="643"/>
      <c r="S31" s="643"/>
      <c r="T31" s="218"/>
    </row>
    <row r="32" spans="1:20" ht="20.25">
      <c r="A32" s="3"/>
      <c r="B32" s="639"/>
      <c r="C32" s="639"/>
      <c r="D32" s="640"/>
      <c r="E32" s="640"/>
      <c r="F32" s="640"/>
      <c r="G32" s="639"/>
      <c r="H32" s="639"/>
      <c r="I32" s="639"/>
      <c r="J32" s="639"/>
      <c r="K32" s="640"/>
      <c r="L32" s="640"/>
      <c r="M32" s="640"/>
      <c r="N32" s="640"/>
      <c r="O32" s="641"/>
      <c r="P32" s="643"/>
      <c r="Q32" s="643"/>
      <c r="R32" s="643"/>
      <c r="S32" s="643"/>
      <c r="T32" s="218"/>
    </row>
    <row r="33" spans="1:20" ht="20.25">
      <c r="A33" s="3"/>
      <c r="B33" s="1017" t="str">
        <f>TT!C6</f>
        <v>Nguyễn Thị Ngọc</v>
      </c>
      <c r="C33" s="1017"/>
      <c r="D33" s="1017"/>
      <c r="E33" s="1017"/>
      <c r="F33" s="1017"/>
      <c r="G33" s="1017"/>
      <c r="H33" s="642"/>
      <c r="I33" s="642"/>
      <c r="J33" s="642"/>
      <c r="K33" s="640"/>
      <c r="L33" s="640"/>
      <c r="M33" s="1017" t="str">
        <f>TT!C3</f>
        <v>Lò Anh Vĩnh</v>
      </c>
      <c r="N33" s="1017"/>
      <c r="O33" s="1017"/>
      <c r="P33" s="1017"/>
      <c r="Q33" s="1017"/>
      <c r="R33" s="1017"/>
      <c r="S33" s="1017"/>
      <c r="T33" s="215"/>
    </row>
    <row r="34" spans="1:20" ht="15.75">
      <c r="A34" s="131"/>
      <c r="B34" s="132"/>
      <c r="C34" s="132"/>
      <c r="D34" s="132"/>
      <c r="E34" s="132"/>
      <c r="F34" s="133"/>
      <c r="G34" s="133"/>
      <c r="H34" s="133"/>
      <c r="I34" s="134"/>
      <c r="J34" s="134"/>
      <c r="K34" s="132"/>
      <c r="L34" s="132"/>
      <c r="M34" s="132"/>
      <c r="N34" s="132"/>
      <c r="O34" s="132"/>
      <c r="P34" s="132"/>
      <c r="Q34" s="135"/>
      <c r="R34" s="136"/>
      <c r="S34" s="136"/>
      <c r="T34" s="136"/>
    </row>
    <row r="35" spans="1:20" ht="15.75">
      <c r="A35" s="126"/>
      <c r="B35" s="129"/>
      <c r="C35" s="129"/>
      <c r="D35" s="129"/>
      <c r="E35" s="129"/>
      <c r="F35" s="129"/>
      <c r="G35" s="129"/>
      <c r="H35" s="129"/>
      <c r="I35" s="136"/>
      <c r="J35" s="136"/>
      <c r="K35" s="130"/>
      <c r="L35" s="130"/>
      <c r="M35" s="129"/>
      <c r="N35" s="129"/>
      <c r="O35" s="129"/>
      <c r="P35" s="129"/>
      <c r="Q35" s="135"/>
      <c r="R35" s="136"/>
      <c r="S35" s="136"/>
      <c r="T35" s="136"/>
    </row>
    <row r="36" spans="1:20" ht="16.5">
      <c r="A36" s="126"/>
      <c r="B36" s="128"/>
      <c r="C36" s="128"/>
      <c r="D36" s="127"/>
      <c r="E36" s="137"/>
      <c r="F36" s="137"/>
      <c r="G36" s="137"/>
      <c r="H36" s="137"/>
      <c r="I36" s="138"/>
      <c r="J36" s="138"/>
      <c r="K36" s="138"/>
      <c r="L36" s="138"/>
      <c r="M36" s="138"/>
      <c r="N36" s="138"/>
      <c r="O36" s="138"/>
      <c r="P36" s="138"/>
      <c r="Q36" s="126"/>
      <c r="R36" s="126"/>
      <c r="S36" s="126"/>
      <c r="T36" s="126"/>
    </row>
    <row r="40" spans="1:20" ht="15.75">
      <c r="A40" s="116"/>
      <c r="B40" s="140"/>
      <c r="C40" s="140"/>
      <c r="D40" s="140"/>
      <c r="E40" s="140"/>
      <c r="F40" s="140"/>
      <c r="G40" s="140"/>
      <c r="H40" s="140"/>
      <c r="I40" s="140"/>
      <c r="J40" s="140"/>
      <c r="K40" s="140"/>
      <c r="L40" s="140"/>
      <c r="M40" s="140"/>
      <c r="N40" s="140"/>
      <c r="O40" s="140"/>
      <c r="P40" s="140"/>
      <c r="Q40" s="140"/>
      <c r="R40" s="140"/>
      <c r="S40" s="140"/>
      <c r="T40" s="140"/>
    </row>
    <row r="41" spans="1:20" ht="15.75" customHeight="1">
      <c r="A41" s="139" t="s">
        <v>262</v>
      </c>
      <c r="N41" s="142"/>
      <c r="O41" s="141"/>
      <c r="P41" s="141"/>
      <c r="Q41" s="143"/>
      <c r="R41" s="143"/>
      <c r="S41" s="143"/>
      <c r="T41" s="140"/>
    </row>
    <row r="42" spans="1:20" ht="15.75" customHeight="1">
      <c r="A42" s="141"/>
      <c r="B42" s="1013" t="s">
        <v>263</v>
      </c>
      <c r="C42" s="1013"/>
      <c r="D42" s="1013"/>
      <c r="E42" s="1013"/>
      <c r="F42" s="1013"/>
      <c r="G42" s="1013"/>
      <c r="H42" s="1013"/>
      <c r="I42" s="1013"/>
      <c r="J42" s="1013"/>
      <c r="K42" s="1013"/>
      <c r="L42" s="1013"/>
      <c r="M42" s="1013"/>
      <c r="N42" s="142"/>
      <c r="O42" s="141"/>
      <c r="P42" s="141"/>
      <c r="Q42" s="143"/>
      <c r="R42" s="143"/>
      <c r="S42" s="143"/>
      <c r="T42" s="140"/>
    </row>
    <row r="43" spans="1:20" ht="15.75">
      <c r="A43" s="140"/>
      <c r="B43" s="140" t="s">
        <v>264</v>
      </c>
      <c r="C43" s="140"/>
      <c r="D43" s="140"/>
      <c r="E43" s="140"/>
      <c r="F43" s="140"/>
      <c r="G43" s="140"/>
      <c r="H43" s="140"/>
      <c r="I43" s="140"/>
      <c r="J43" s="140"/>
      <c r="K43" s="140"/>
      <c r="L43" s="140"/>
      <c r="M43" s="140"/>
      <c r="N43" s="140"/>
      <c r="O43" s="140"/>
      <c r="P43" s="140"/>
      <c r="Q43" s="140"/>
      <c r="R43" s="140"/>
      <c r="S43" s="140"/>
      <c r="T43" s="140"/>
    </row>
    <row r="44" ht="15.75">
      <c r="B44" s="135" t="s">
        <v>265</v>
      </c>
    </row>
  </sheetData>
  <sheetProtection formatCells="0" formatColumns="0" formatRows="0" insertRows="0" deleteRows="0"/>
  <mergeCells count="33">
    <mergeCell ref="P1:T1"/>
    <mergeCell ref="P2:T2"/>
    <mergeCell ref="C3:E3"/>
    <mergeCell ref="F3:L3"/>
    <mergeCell ref="M3:P3"/>
    <mergeCell ref="Q3:T3"/>
    <mergeCell ref="A1:D1"/>
    <mergeCell ref="E1:O1"/>
    <mergeCell ref="A3:A7"/>
    <mergeCell ref="B3:B7"/>
    <mergeCell ref="A8:B8"/>
    <mergeCell ref="B25:G25"/>
    <mergeCell ref="C4:C7"/>
    <mergeCell ref="D4:E4"/>
    <mergeCell ref="F4:F7"/>
    <mergeCell ref="G4:L4"/>
    <mergeCell ref="B42:M42"/>
    <mergeCell ref="A9:B9"/>
    <mergeCell ref="B26:G26"/>
    <mergeCell ref="B33:G33"/>
    <mergeCell ref="M25:S25"/>
    <mergeCell ref="M26:S26"/>
    <mergeCell ref="M33:S33"/>
    <mergeCell ref="Q4:R6"/>
    <mergeCell ref="S4:T6"/>
    <mergeCell ref="D5:D7"/>
    <mergeCell ref="E5:E7"/>
    <mergeCell ref="G5:H6"/>
    <mergeCell ref="I5:L5"/>
    <mergeCell ref="I6:J6"/>
    <mergeCell ref="K6:L6"/>
    <mergeCell ref="M4:N6"/>
    <mergeCell ref="O4:P6"/>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AO33"/>
  <sheetViews>
    <sheetView view="pageBreakPreview" zoomScale="115" zoomScaleSheetLayoutView="115" zoomScalePageLayoutView="0" workbookViewId="0" topLeftCell="F10">
      <selection activeCell="Q13" sqref="Q13"/>
    </sheetView>
  </sheetViews>
  <sheetFormatPr defaultColWidth="9.00390625" defaultRowHeight="15.75"/>
  <cols>
    <col min="1" max="1" width="3.25390625" style="350" customWidth="1"/>
    <col min="2" max="2" width="28.75390625" style="350" customWidth="1"/>
    <col min="3" max="22" width="8.00390625" style="350" customWidth="1"/>
    <col min="23" max="41" width="9.00390625" style="351" customWidth="1"/>
    <col min="42" max="16384" width="9.00390625" style="350" customWidth="1"/>
  </cols>
  <sheetData>
    <row r="1" spans="1:41" s="244" customFormat="1" ht="64.5" customHeight="1">
      <c r="A1" s="946" t="s">
        <v>320</v>
      </c>
      <c r="B1" s="946"/>
      <c r="C1" s="946"/>
      <c r="D1" s="1036" t="str">
        <f>"KẾT QUẢ THEO DÕI VIỆC THI HÀNH  ÁN HÀNH CHÍNH 
"&amp;TT!C8&amp;""</f>
        <v>KẾT QUẢ THEO DÕI VIỆC THI HÀNH  ÁN HÀNH CHÍNH 
01 tháng/năm 2022</v>
      </c>
      <c r="E1" s="1036"/>
      <c r="F1" s="1036"/>
      <c r="G1" s="1036"/>
      <c r="H1" s="1036"/>
      <c r="I1" s="1036"/>
      <c r="J1" s="1036"/>
      <c r="K1" s="1036"/>
      <c r="L1" s="1036"/>
      <c r="M1" s="1036"/>
      <c r="N1" s="1036"/>
      <c r="O1" s="1036"/>
      <c r="P1" s="1036"/>
      <c r="Q1" s="1036"/>
      <c r="R1" s="1020" t="str">
        <f>'[2]Thông tin'!C2</f>
        <v>Đơn vị  báo cáo: CỤC THADS TỈNH SƠN LA
Đơn vị nhận báo cáo: TỔNG CỤC THADS</v>
      </c>
      <c r="S1" s="1020"/>
      <c r="T1" s="1020"/>
      <c r="U1" s="1020"/>
      <c r="V1" s="1020"/>
      <c r="W1" s="332"/>
      <c r="X1" s="332"/>
      <c r="Y1" s="332"/>
      <c r="Z1" s="332"/>
      <c r="AA1" s="332"/>
      <c r="AB1" s="332"/>
      <c r="AC1" s="332"/>
      <c r="AD1" s="332"/>
      <c r="AE1" s="332"/>
      <c r="AF1" s="332"/>
      <c r="AG1" s="332"/>
      <c r="AH1" s="332"/>
      <c r="AI1" s="332"/>
      <c r="AJ1" s="332"/>
      <c r="AK1" s="332"/>
      <c r="AL1" s="332"/>
      <c r="AM1" s="332"/>
      <c r="AN1" s="332"/>
      <c r="AO1" s="332"/>
    </row>
    <row r="2" spans="1:41" s="337" customFormat="1" ht="18.75" customHeight="1">
      <c r="A2" s="333"/>
      <c r="B2" s="144"/>
      <c r="C2" s="145"/>
      <c r="D2" s="145"/>
      <c r="E2" s="145"/>
      <c r="F2" s="145"/>
      <c r="G2" s="145"/>
      <c r="H2" s="145"/>
      <c r="I2" s="334"/>
      <c r="J2" s="335"/>
      <c r="K2" s="335"/>
      <c r="L2" s="335"/>
      <c r="M2" s="336"/>
      <c r="R2" s="1038" t="s">
        <v>266</v>
      </c>
      <c r="S2" s="1038"/>
      <c r="T2" s="1038"/>
      <c r="U2" s="1038"/>
      <c r="V2" s="1038"/>
      <c r="W2" s="338"/>
      <c r="X2" s="338"/>
      <c r="Y2" s="338"/>
      <c r="Z2" s="338"/>
      <c r="AA2" s="338"/>
      <c r="AB2" s="338"/>
      <c r="AC2" s="338"/>
      <c r="AD2" s="338"/>
      <c r="AE2" s="338"/>
      <c r="AF2" s="338"/>
      <c r="AG2" s="338"/>
      <c r="AH2" s="338"/>
      <c r="AI2" s="338"/>
      <c r="AJ2" s="338"/>
      <c r="AK2" s="338"/>
      <c r="AL2" s="338"/>
      <c r="AM2" s="338"/>
      <c r="AN2" s="338"/>
      <c r="AO2" s="338"/>
    </row>
    <row r="3" spans="1:24" s="339" customFormat="1" ht="12" customHeight="1">
      <c r="A3" s="1030" t="s">
        <v>232</v>
      </c>
      <c r="B3" s="1030" t="s">
        <v>157</v>
      </c>
      <c r="C3" s="1040" t="s">
        <v>267</v>
      </c>
      <c r="D3" s="1035" t="s">
        <v>4</v>
      </c>
      <c r="E3" s="1035"/>
      <c r="F3" s="1035"/>
      <c r="G3" s="1035"/>
      <c r="H3" s="1035" t="s">
        <v>268</v>
      </c>
      <c r="I3" s="1030" t="s">
        <v>4</v>
      </c>
      <c r="J3" s="1030"/>
      <c r="K3" s="1030"/>
      <c r="L3" s="1030"/>
      <c r="M3" s="1030" t="s">
        <v>269</v>
      </c>
      <c r="N3" s="1030"/>
      <c r="O3" s="1030"/>
      <c r="P3" s="1030"/>
      <c r="Q3" s="1030"/>
      <c r="R3" s="1030"/>
      <c r="S3" s="1030"/>
      <c r="T3" s="1030"/>
      <c r="U3" s="1030"/>
      <c r="V3" s="1030"/>
      <c r="X3" s="340"/>
    </row>
    <row r="4" spans="1:22" s="339" customFormat="1" ht="12" customHeight="1">
      <c r="A4" s="1030"/>
      <c r="B4" s="1030"/>
      <c r="C4" s="1041"/>
      <c r="D4" s="1035" t="s">
        <v>270</v>
      </c>
      <c r="E4" s="1035" t="s">
        <v>4</v>
      </c>
      <c r="F4" s="1035"/>
      <c r="G4" s="1035" t="s">
        <v>271</v>
      </c>
      <c r="H4" s="1035"/>
      <c r="I4" s="1030" t="s">
        <v>272</v>
      </c>
      <c r="J4" s="1030" t="s">
        <v>273</v>
      </c>
      <c r="K4" s="1030" t="s">
        <v>274</v>
      </c>
      <c r="L4" s="1030" t="s">
        <v>275</v>
      </c>
      <c r="M4" s="1030" t="s">
        <v>12</v>
      </c>
      <c r="N4" s="1030" t="s">
        <v>4</v>
      </c>
      <c r="O4" s="1030"/>
      <c r="P4" s="1030"/>
      <c r="Q4" s="1030"/>
      <c r="R4" s="1030"/>
      <c r="S4" s="1030"/>
      <c r="T4" s="1030"/>
      <c r="U4" s="1030"/>
      <c r="V4" s="1030" t="s">
        <v>276</v>
      </c>
    </row>
    <row r="5" spans="1:25" s="339" customFormat="1" ht="12" customHeight="1">
      <c r="A5" s="1030"/>
      <c r="B5" s="1030"/>
      <c r="C5" s="1041"/>
      <c r="D5" s="1035"/>
      <c r="E5" s="1035" t="s">
        <v>260</v>
      </c>
      <c r="F5" s="1035" t="s">
        <v>62</v>
      </c>
      <c r="G5" s="1035"/>
      <c r="H5" s="1035"/>
      <c r="I5" s="1030"/>
      <c r="J5" s="1030"/>
      <c r="K5" s="1030"/>
      <c r="L5" s="1030"/>
      <c r="M5" s="1030"/>
      <c r="N5" s="1030" t="s">
        <v>277</v>
      </c>
      <c r="O5" s="1030" t="s">
        <v>4</v>
      </c>
      <c r="P5" s="1030"/>
      <c r="Q5" s="1030"/>
      <c r="R5" s="1030"/>
      <c r="S5" s="1030" t="s">
        <v>278</v>
      </c>
      <c r="T5" s="1030" t="s">
        <v>4</v>
      </c>
      <c r="U5" s="1030"/>
      <c r="V5" s="1030"/>
      <c r="Y5" s="341"/>
    </row>
    <row r="6" spans="1:22" s="339" customFormat="1" ht="18.75" customHeight="1">
      <c r="A6" s="1030"/>
      <c r="B6" s="1030"/>
      <c r="C6" s="1041"/>
      <c r="D6" s="1035"/>
      <c r="E6" s="1035"/>
      <c r="F6" s="1035"/>
      <c r="G6" s="1035"/>
      <c r="H6" s="1035"/>
      <c r="I6" s="1030"/>
      <c r="J6" s="1030"/>
      <c r="K6" s="1030"/>
      <c r="L6" s="1030"/>
      <c r="M6" s="1030"/>
      <c r="N6" s="1030"/>
      <c r="O6" s="1030" t="s">
        <v>279</v>
      </c>
      <c r="P6" s="1030"/>
      <c r="Q6" s="1030" t="s">
        <v>62</v>
      </c>
      <c r="R6" s="1030"/>
      <c r="S6" s="1030"/>
      <c r="T6" s="1030"/>
      <c r="U6" s="1030"/>
      <c r="V6" s="1030"/>
    </row>
    <row r="7" spans="1:41" s="342" customFormat="1" ht="73.5" customHeight="1">
      <c r="A7" s="1030"/>
      <c r="B7" s="1030"/>
      <c r="C7" s="1042"/>
      <c r="D7" s="1035"/>
      <c r="E7" s="1035"/>
      <c r="F7" s="1035"/>
      <c r="G7" s="1035"/>
      <c r="H7" s="1035"/>
      <c r="I7" s="1030"/>
      <c r="J7" s="1030"/>
      <c r="K7" s="1030"/>
      <c r="L7" s="1030"/>
      <c r="M7" s="1030"/>
      <c r="N7" s="1030"/>
      <c r="O7" s="378" t="s">
        <v>280</v>
      </c>
      <c r="P7" s="378" t="s">
        <v>281</v>
      </c>
      <c r="Q7" s="378" t="s">
        <v>280</v>
      </c>
      <c r="R7" s="378" t="s">
        <v>281</v>
      </c>
      <c r="S7" s="1030"/>
      <c r="T7" s="603" t="s">
        <v>260</v>
      </c>
      <c r="U7" s="603" t="s">
        <v>62</v>
      </c>
      <c r="V7" s="1030"/>
      <c r="W7" s="339"/>
      <c r="X7" s="339"/>
      <c r="Y7" s="339"/>
      <c r="Z7" s="339"/>
      <c r="AA7" s="339"/>
      <c r="AB7" s="339"/>
      <c r="AC7" s="339"/>
      <c r="AD7" s="339"/>
      <c r="AE7" s="339"/>
      <c r="AF7" s="339"/>
      <c r="AG7" s="339"/>
      <c r="AH7" s="339"/>
      <c r="AI7" s="339"/>
      <c r="AJ7" s="339"/>
      <c r="AK7" s="339"/>
      <c r="AL7" s="339"/>
      <c r="AM7" s="339"/>
      <c r="AN7" s="339"/>
      <c r="AO7" s="339"/>
    </row>
    <row r="8" spans="1:41" s="337" customFormat="1" ht="19.5" customHeight="1">
      <c r="A8" s="1037" t="s">
        <v>3</v>
      </c>
      <c r="B8" s="1037"/>
      <c r="C8" s="600">
        <v>1</v>
      </c>
      <c r="D8" s="600">
        <v>2</v>
      </c>
      <c r="E8" s="600">
        <v>3</v>
      </c>
      <c r="F8" s="600">
        <v>4</v>
      </c>
      <c r="G8" s="600">
        <v>5</v>
      </c>
      <c r="H8" s="600">
        <v>6</v>
      </c>
      <c r="I8" s="600">
        <v>7</v>
      </c>
      <c r="J8" s="600">
        <v>8</v>
      </c>
      <c r="K8" s="600">
        <v>9</v>
      </c>
      <c r="L8" s="600">
        <v>10</v>
      </c>
      <c r="M8" s="600">
        <v>11</v>
      </c>
      <c r="N8" s="600">
        <v>12</v>
      </c>
      <c r="O8" s="600">
        <v>13</v>
      </c>
      <c r="P8" s="600">
        <v>14</v>
      </c>
      <c r="Q8" s="600">
        <v>15</v>
      </c>
      <c r="R8" s="600">
        <v>16</v>
      </c>
      <c r="S8" s="600">
        <v>17</v>
      </c>
      <c r="T8" s="600">
        <v>18</v>
      </c>
      <c r="U8" s="600">
        <v>19</v>
      </c>
      <c r="V8" s="600">
        <v>20</v>
      </c>
      <c r="W8" s="338"/>
      <c r="X8" s="338"/>
      <c r="Y8" s="338"/>
      <c r="Z8" s="338"/>
      <c r="AA8" s="338"/>
      <c r="AB8" s="338"/>
      <c r="AC8" s="338"/>
      <c r="AD8" s="338"/>
      <c r="AE8" s="338"/>
      <c r="AF8" s="338"/>
      <c r="AG8" s="338"/>
      <c r="AH8" s="338"/>
      <c r="AI8" s="338"/>
      <c r="AJ8" s="338"/>
      <c r="AK8" s="338"/>
      <c r="AL8" s="338"/>
      <c r="AM8" s="338"/>
      <c r="AN8" s="338"/>
      <c r="AO8" s="338"/>
    </row>
    <row r="9" spans="1:41" s="344" customFormat="1" ht="16.5" customHeight="1">
      <c r="A9" s="1031" t="s">
        <v>12</v>
      </c>
      <c r="B9" s="1032"/>
      <c r="C9" s="601">
        <f>C10+C11</f>
        <v>0</v>
      </c>
      <c r="D9" s="601">
        <f aca="true" t="shared" si="0" ref="D9:V9">D10+D11</f>
        <v>0</v>
      </c>
      <c r="E9" s="601">
        <f t="shared" si="0"/>
        <v>0</v>
      </c>
      <c r="F9" s="601">
        <f t="shared" si="0"/>
        <v>0</v>
      </c>
      <c r="G9" s="601">
        <f t="shared" si="0"/>
        <v>0</v>
      </c>
      <c r="H9" s="601">
        <f t="shared" si="0"/>
        <v>0</v>
      </c>
      <c r="I9" s="601">
        <f t="shared" si="0"/>
        <v>0</v>
      </c>
      <c r="J9" s="601">
        <f t="shared" si="0"/>
        <v>0</v>
      </c>
      <c r="K9" s="601">
        <f t="shared" si="0"/>
        <v>0</v>
      </c>
      <c r="L9" s="601">
        <f t="shared" si="0"/>
        <v>0</v>
      </c>
      <c r="M9" s="601">
        <f t="shared" si="0"/>
        <v>0</v>
      </c>
      <c r="N9" s="601">
        <f t="shared" si="0"/>
        <v>0</v>
      </c>
      <c r="O9" s="601">
        <f t="shared" si="0"/>
        <v>0</v>
      </c>
      <c r="P9" s="601">
        <f t="shared" si="0"/>
        <v>0</v>
      </c>
      <c r="Q9" s="601">
        <f t="shared" si="0"/>
        <v>0</v>
      </c>
      <c r="R9" s="601">
        <f t="shared" si="0"/>
        <v>0</v>
      </c>
      <c r="S9" s="601">
        <f t="shared" si="0"/>
        <v>0</v>
      </c>
      <c r="T9" s="601">
        <f t="shared" si="0"/>
        <v>0</v>
      </c>
      <c r="U9" s="601">
        <f t="shared" si="0"/>
        <v>0</v>
      </c>
      <c r="V9" s="601">
        <f t="shared" si="0"/>
        <v>0</v>
      </c>
      <c r="W9" s="343"/>
      <c r="X9" s="343"/>
      <c r="Y9" s="343"/>
      <c r="Z9" s="343"/>
      <c r="AA9" s="343"/>
      <c r="AB9" s="343"/>
      <c r="AC9" s="343"/>
      <c r="AD9" s="343"/>
      <c r="AE9" s="343"/>
      <c r="AF9" s="343"/>
      <c r="AG9" s="343"/>
      <c r="AH9" s="343"/>
      <c r="AI9" s="343"/>
      <c r="AJ9" s="343"/>
      <c r="AK9" s="343"/>
      <c r="AL9" s="343"/>
      <c r="AM9" s="343"/>
      <c r="AN9" s="343"/>
      <c r="AO9" s="343"/>
    </row>
    <row r="10" spans="1:41" s="410" customFormat="1" ht="24" customHeight="1">
      <c r="A10" s="560" t="s">
        <v>0</v>
      </c>
      <c r="B10" s="645" t="s">
        <v>321</v>
      </c>
      <c r="C10" s="422"/>
      <c r="D10" s="422"/>
      <c r="E10" s="422"/>
      <c r="F10" s="422"/>
      <c r="G10" s="422"/>
      <c r="H10" s="422"/>
      <c r="I10" s="422"/>
      <c r="J10" s="422"/>
      <c r="K10" s="422"/>
      <c r="L10" s="422"/>
      <c r="M10" s="422"/>
      <c r="N10" s="422"/>
      <c r="O10" s="422">
        <v>0</v>
      </c>
      <c r="P10" s="422"/>
      <c r="Q10" s="422"/>
      <c r="R10" s="422"/>
      <c r="S10" s="422">
        <f>T10+U10</f>
        <v>0</v>
      </c>
      <c r="T10" s="422">
        <v>0</v>
      </c>
      <c r="U10" s="422">
        <v>0</v>
      </c>
      <c r="V10" s="422">
        <v>0</v>
      </c>
      <c r="W10" s="403"/>
      <c r="X10" s="403"/>
      <c r="Y10" s="403"/>
      <c r="Z10" s="403"/>
      <c r="AA10" s="403"/>
      <c r="AB10" s="403"/>
      <c r="AC10" s="403"/>
      <c r="AD10" s="403"/>
      <c r="AE10" s="403"/>
      <c r="AF10" s="403"/>
      <c r="AG10" s="403"/>
      <c r="AH10" s="403"/>
      <c r="AI10" s="403"/>
      <c r="AJ10" s="403"/>
      <c r="AK10" s="403"/>
      <c r="AL10" s="403"/>
      <c r="AM10" s="403"/>
      <c r="AN10" s="403"/>
      <c r="AO10" s="403"/>
    </row>
    <row r="11" spans="1:41" s="648" customFormat="1" ht="24" customHeight="1">
      <c r="A11" s="646" t="s">
        <v>1</v>
      </c>
      <c r="B11" s="602" t="s">
        <v>8</v>
      </c>
      <c r="C11" s="647">
        <f>SUM(C12:C23)</f>
        <v>0</v>
      </c>
      <c r="D11" s="647">
        <f aca="true" t="shared" si="1" ref="D11:V11">SUM(D12:D23)</f>
        <v>0</v>
      </c>
      <c r="E11" s="647">
        <f t="shared" si="1"/>
        <v>0</v>
      </c>
      <c r="F11" s="647">
        <f t="shared" si="1"/>
        <v>0</v>
      </c>
      <c r="G11" s="647">
        <f t="shared" si="1"/>
        <v>0</v>
      </c>
      <c r="H11" s="647">
        <f t="shared" si="1"/>
        <v>0</v>
      </c>
      <c r="I11" s="647">
        <f t="shared" si="1"/>
        <v>0</v>
      </c>
      <c r="J11" s="647">
        <f t="shared" si="1"/>
        <v>0</v>
      </c>
      <c r="K11" s="647">
        <f t="shared" si="1"/>
        <v>0</v>
      </c>
      <c r="L11" s="647">
        <f t="shared" si="1"/>
        <v>0</v>
      </c>
      <c r="M11" s="647">
        <f t="shared" si="1"/>
        <v>0</v>
      </c>
      <c r="N11" s="647">
        <f t="shared" si="1"/>
        <v>0</v>
      </c>
      <c r="O11" s="647">
        <f t="shared" si="1"/>
        <v>0</v>
      </c>
      <c r="P11" s="647">
        <f t="shared" si="1"/>
        <v>0</v>
      </c>
      <c r="Q11" s="647">
        <f t="shared" si="1"/>
        <v>0</v>
      </c>
      <c r="R11" s="647">
        <f t="shared" si="1"/>
        <v>0</v>
      </c>
      <c r="S11" s="647">
        <f t="shared" si="1"/>
        <v>0</v>
      </c>
      <c r="T11" s="647">
        <f t="shared" si="1"/>
        <v>0</v>
      </c>
      <c r="U11" s="647">
        <f t="shared" si="1"/>
        <v>0</v>
      </c>
      <c r="V11" s="647">
        <f t="shared" si="1"/>
        <v>0</v>
      </c>
      <c r="W11" s="403"/>
      <c r="X11" s="403"/>
      <c r="Y11" s="403"/>
      <c r="Z11" s="403"/>
      <c r="AA11" s="403"/>
      <c r="AB11" s="403"/>
      <c r="AC11" s="403"/>
      <c r="AD11" s="403"/>
      <c r="AE11" s="403"/>
      <c r="AF11" s="403"/>
      <c r="AG11" s="403"/>
      <c r="AH11" s="403"/>
      <c r="AI11" s="403"/>
      <c r="AJ11" s="403"/>
      <c r="AK11" s="403"/>
      <c r="AL11" s="403"/>
      <c r="AM11" s="403"/>
      <c r="AN11" s="403"/>
      <c r="AO11" s="403"/>
    </row>
    <row r="12" spans="1:41" s="410" customFormat="1" ht="24" customHeight="1">
      <c r="A12" s="560" t="s">
        <v>13</v>
      </c>
      <c r="B12" s="645" t="s">
        <v>375</v>
      </c>
      <c r="C12" s="422">
        <f aca="true" t="shared" si="2" ref="C12:C23">D12+G12</f>
        <v>0</v>
      </c>
      <c r="D12" s="422">
        <f aca="true" t="shared" si="3" ref="D12:D23">E12+F12</f>
        <v>0</v>
      </c>
      <c r="E12" s="422"/>
      <c r="F12" s="422"/>
      <c r="G12" s="422"/>
      <c r="H12" s="422">
        <f aca="true" t="shared" si="4" ref="H12:H23">I12+J12+K12+L12</f>
        <v>0</v>
      </c>
      <c r="I12" s="422"/>
      <c r="J12" s="422"/>
      <c r="K12" s="422"/>
      <c r="L12" s="422"/>
      <c r="M12" s="422">
        <f>N12+S12</f>
        <v>0</v>
      </c>
      <c r="N12" s="422">
        <f>O12+P12+Q12+R12</f>
        <v>0</v>
      </c>
      <c r="O12" s="422"/>
      <c r="P12" s="422"/>
      <c r="Q12" s="422"/>
      <c r="R12" s="422"/>
      <c r="S12" s="422">
        <f>T12+U12</f>
        <v>0</v>
      </c>
      <c r="T12" s="422"/>
      <c r="U12" s="422"/>
      <c r="V12" s="422"/>
      <c r="W12" s="403"/>
      <c r="X12" s="403"/>
      <c r="Y12" s="403"/>
      <c r="Z12" s="403"/>
      <c r="AA12" s="403"/>
      <c r="AB12" s="403"/>
      <c r="AC12" s="403"/>
      <c r="AD12" s="403"/>
      <c r="AE12" s="403"/>
      <c r="AF12" s="403"/>
      <c r="AG12" s="403"/>
      <c r="AH12" s="403"/>
      <c r="AI12" s="403"/>
      <c r="AJ12" s="403"/>
      <c r="AK12" s="403"/>
      <c r="AL12" s="403"/>
      <c r="AM12" s="403"/>
      <c r="AN12" s="403"/>
      <c r="AO12" s="403"/>
    </row>
    <row r="13" spans="1:41" s="410" customFormat="1" ht="24" customHeight="1">
      <c r="A13" s="560" t="s">
        <v>14</v>
      </c>
      <c r="B13" s="645" t="s">
        <v>376</v>
      </c>
      <c r="C13" s="422">
        <f t="shared" si="2"/>
        <v>0</v>
      </c>
      <c r="D13" s="422">
        <f>E13+F13</f>
        <v>0</v>
      </c>
      <c r="E13" s="422"/>
      <c r="F13" s="422"/>
      <c r="G13" s="422"/>
      <c r="H13" s="422">
        <f t="shared" si="4"/>
        <v>0</v>
      </c>
      <c r="I13" s="422"/>
      <c r="J13" s="422"/>
      <c r="K13" s="422"/>
      <c r="L13" s="422"/>
      <c r="M13" s="422">
        <f aca="true" t="shared" si="5" ref="M13:M23">N13+S13</f>
        <v>0</v>
      </c>
      <c r="N13" s="422">
        <f aca="true" t="shared" si="6" ref="N13:N23">O13+P13+Q13+R13</f>
        <v>0</v>
      </c>
      <c r="O13" s="422"/>
      <c r="P13" s="422"/>
      <c r="Q13" s="422"/>
      <c r="R13" s="422"/>
      <c r="S13" s="422">
        <f aca="true" t="shared" si="7" ref="S13:S23">T13+U13</f>
        <v>0</v>
      </c>
      <c r="T13" s="422"/>
      <c r="U13" s="422"/>
      <c r="V13" s="422"/>
      <c r="W13" s="403"/>
      <c r="X13" s="403"/>
      <c r="Y13" s="403"/>
      <c r="Z13" s="403"/>
      <c r="AA13" s="403"/>
      <c r="AB13" s="403"/>
      <c r="AC13" s="403"/>
      <c r="AD13" s="403"/>
      <c r="AE13" s="403"/>
      <c r="AF13" s="403"/>
      <c r="AG13" s="403"/>
      <c r="AH13" s="403"/>
      <c r="AI13" s="403"/>
      <c r="AJ13" s="403"/>
      <c r="AK13" s="403"/>
      <c r="AL13" s="403"/>
      <c r="AM13" s="403"/>
      <c r="AN13" s="403"/>
      <c r="AO13" s="403"/>
    </row>
    <row r="14" spans="1:41" s="410" customFormat="1" ht="24" customHeight="1">
      <c r="A14" s="560" t="s">
        <v>19</v>
      </c>
      <c r="B14" s="645" t="s">
        <v>377</v>
      </c>
      <c r="C14" s="422">
        <f t="shared" si="2"/>
        <v>0</v>
      </c>
      <c r="D14" s="422">
        <f t="shared" si="3"/>
        <v>0</v>
      </c>
      <c r="E14" s="422"/>
      <c r="F14" s="422"/>
      <c r="G14" s="422"/>
      <c r="H14" s="422">
        <f t="shared" si="4"/>
        <v>0</v>
      </c>
      <c r="I14" s="422"/>
      <c r="J14" s="422"/>
      <c r="K14" s="422"/>
      <c r="L14" s="422"/>
      <c r="M14" s="422">
        <f t="shared" si="5"/>
        <v>0</v>
      </c>
      <c r="N14" s="422">
        <f t="shared" si="6"/>
        <v>0</v>
      </c>
      <c r="O14" s="422"/>
      <c r="P14" s="422"/>
      <c r="Q14" s="422"/>
      <c r="R14" s="422"/>
      <c r="S14" s="422">
        <f t="shared" si="7"/>
        <v>0</v>
      </c>
      <c r="T14" s="422"/>
      <c r="U14" s="422"/>
      <c r="V14" s="422"/>
      <c r="W14" s="403"/>
      <c r="X14" s="403"/>
      <c r="Y14" s="403"/>
      <c r="Z14" s="403"/>
      <c r="AA14" s="403"/>
      <c r="AB14" s="403"/>
      <c r="AC14" s="403"/>
      <c r="AD14" s="403"/>
      <c r="AE14" s="403"/>
      <c r="AF14" s="403"/>
      <c r="AG14" s="403"/>
      <c r="AH14" s="403"/>
      <c r="AI14" s="403"/>
      <c r="AJ14" s="403"/>
      <c r="AK14" s="403"/>
      <c r="AL14" s="403"/>
      <c r="AM14" s="403"/>
      <c r="AN14" s="403"/>
      <c r="AO14" s="403"/>
    </row>
    <row r="15" spans="1:41" s="410" customFormat="1" ht="24" customHeight="1">
      <c r="A15" s="560" t="s">
        <v>22</v>
      </c>
      <c r="B15" s="645" t="s">
        <v>378</v>
      </c>
      <c r="C15" s="422">
        <f t="shared" si="2"/>
        <v>0</v>
      </c>
      <c r="D15" s="422">
        <f t="shared" si="3"/>
        <v>0</v>
      </c>
      <c r="E15" s="422"/>
      <c r="F15" s="422"/>
      <c r="G15" s="422"/>
      <c r="H15" s="422">
        <f t="shared" si="4"/>
        <v>0</v>
      </c>
      <c r="I15" s="422"/>
      <c r="J15" s="422"/>
      <c r="K15" s="422"/>
      <c r="L15" s="422"/>
      <c r="M15" s="422">
        <f t="shared" si="5"/>
        <v>0</v>
      </c>
      <c r="N15" s="422">
        <f t="shared" si="6"/>
        <v>0</v>
      </c>
      <c r="O15" s="422"/>
      <c r="P15" s="422"/>
      <c r="Q15" s="422"/>
      <c r="R15" s="422"/>
      <c r="S15" s="422">
        <f t="shared" si="7"/>
        <v>0</v>
      </c>
      <c r="T15" s="422"/>
      <c r="U15" s="422"/>
      <c r="V15" s="422"/>
      <c r="W15" s="403"/>
      <c r="X15" s="403"/>
      <c r="Y15" s="403"/>
      <c r="Z15" s="403"/>
      <c r="AA15" s="403"/>
      <c r="AB15" s="403"/>
      <c r="AC15" s="403"/>
      <c r="AD15" s="403"/>
      <c r="AE15" s="403"/>
      <c r="AF15" s="403"/>
      <c r="AG15" s="403"/>
      <c r="AH15" s="403"/>
      <c r="AI15" s="403"/>
      <c r="AJ15" s="403"/>
      <c r="AK15" s="403"/>
      <c r="AL15" s="403"/>
      <c r="AM15" s="403"/>
      <c r="AN15" s="403"/>
      <c r="AO15" s="403"/>
    </row>
    <row r="16" spans="1:41" s="410" customFormat="1" ht="24" customHeight="1">
      <c r="A16" s="560" t="s">
        <v>23</v>
      </c>
      <c r="B16" s="645" t="s">
        <v>379</v>
      </c>
      <c r="C16" s="422">
        <f t="shared" si="2"/>
        <v>0</v>
      </c>
      <c r="D16" s="422">
        <f t="shared" si="3"/>
        <v>0</v>
      </c>
      <c r="E16" s="422"/>
      <c r="F16" s="422"/>
      <c r="G16" s="422"/>
      <c r="H16" s="422">
        <f t="shared" si="4"/>
        <v>0</v>
      </c>
      <c r="I16" s="422"/>
      <c r="J16" s="422"/>
      <c r="K16" s="422"/>
      <c r="L16" s="422"/>
      <c r="M16" s="422">
        <f t="shared" si="5"/>
        <v>0</v>
      </c>
      <c r="N16" s="422">
        <f t="shared" si="6"/>
        <v>0</v>
      </c>
      <c r="O16" s="422"/>
      <c r="P16" s="422"/>
      <c r="Q16" s="422"/>
      <c r="R16" s="422"/>
      <c r="S16" s="422">
        <f t="shared" si="7"/>
        <v>0</v>
      </c>
      <c r="T16" s="422"/>
      <c r="U16" s="422"/>
      <c r="V16" s="422"/>
      <c r="W16" s="403"/>
      <c r="X16" s="403"/>
      <c r="Y16" s="403"/>
      <c r="Z16" s="403"/>
      <c r="AA16" s="403"/>
      <c r="AB16" s="403"/>
      <c r="AC16" s="403"/>
      <c r="AD16" s="403"/>
      <c r="AE16" s="403"/>
      <c r="AF16" s="403"/>
      <c r="AG16" s="403"/>
      <c r="AH16" s="403"/>
      <c r="AI16" s="403"/>
      <c r="AJ16" s="403"/>
      <c r="AK16" s="403"/>
      <c r="AL16" s="403"/>
      <c r="AM16" s="403"/>
      <c r="AN16" s="403"/>
      <c r="AO16" s="403"/>
    </row>
    <row r="17" spans="1:41" s="410" customFormat="1" ht="24" customHeight="1">
      <c r="A17" s="560" t="s">
        <v>24</v>
      </c>
      <c r="B17" s="645" t="s">
        <v>380</v>
      </c>
      <c r="C17" s="422">
        <f t="shared" si="2"/>
        <v>0</v>
      </c>
      <c r="D17" s="422">
        <f t="shared" si="3"/>
        <v>0</v>
      </c>
      <c r="E17" s="422"/>
      <c r="F17" s="422"/>
      <c r="G17" s="422"/>
      <c r="H17" s="422">
        <f t="shared" si="4"/>
        <v>0</v>
      </c>
      <c r="I17" s="422"/>
      <c r="J17" s="422"/>
      <c r="K17" s="422"/>
      <c r="L17" s="422"/>
      <c r="M17" s="422">
        <f t="shared" si="5"/>
        <v>0</v>
      </c>
      <c r="N17" s="422">
        <f t="shared" si="6"/>
        <v>0</v>
      </c>
      <c r="O17" s="422"/>
      <c r="P17" s="422"/>
      <c r="Q17" s="422"/>
      <c r="R17" s="422"/>
      <c r="S17" s="422">
        <f t="shared" si="7"/>
        <v>0</v>
      </c>
      <c r="T17" s="422"/>
      <c r="U17" s="422"/>
      <c r="V17" s="422"/>
      <c r="W17" s="403"/>
      <c r="X17" s="403"/>
      <c r="Y17" s="403"/>
      <c r="Z17" s="403"/>
      <c r="AA17" s="403"/>
      <c r="AB17" s="403"/>
      <c r="AC17" s="403"/>
      <c r="AD17" s="403"/>
      <c r="AE17" s="403"/>
      <c r="AF17" s="403"/>
      <c r="AG17" s="403"/>
      <c r="AH17" s="403"/>
      <c r="AI17" s="403"/>
      <c r="AJ17" s="403"/>
      <c r="AK17" s="403"/>
      <c r="AL17" s="403"/>
      <c r="AM17" s="403"/>
      <c r="AN17" s="403"/>
      <c r="AO17" s="403"/>
    </row>
    <row r="18" spans="1:41" s="410" customFormat="1" ht="24" customHeight="1">
      <c r="A18" s="560" t="s">
        <v>25</v>
      </c>
      <c r="B18" s="645" t="s">
        <v>381</v>
      </c>
      <c r="C18" s="422">
        <f t="shared" si="2"/>
        <v>0</v>
      </c>
      <c r="D18" s="422">
        <f t="shared" si="3"/>
        <v>0</v>
      </c>
      <c r="E18" s="422"/>
      <c r="F18" s="422"/>
      <c r="G18" s="422"/>
      <c r="H18" s="422">
        <f t="shared" si="4"/>
        <v>0</v>
      </c>
      <c r="I18" s="422"/>
      <c r="J18" s="422"/>
      <c r="K18" s="422"/>
      <c r="L18" s="422"/>
      <c r="M18" s="422">
        <f t="shared" si="5"/>
        <v>0</v>
      </c>
      <c r="N18" s="422">
        <f t="shared" si="6"/>
        <v>0</v>
      </c>
      <c r="O18" s="422"/>
      <c r="P18" s="422"/>
      <c r="Q18" s="422"/>
      <c r="R18" s="422"/>
      <c r="S18" s="422">
        <f t="shared" si="7"/>
        <v>0</v>
      </c>
      <c r="T18" s="422"/>
      <c r="U18" s="422"/>
      <c r="V18" s="422"/>
      <c r="W18" s="403"/>
      <c r="X18" s="403"/>
      <c r="Y18" s="403"/>
      <c r="Z18" s="403"/>
      <c r="AA18" s="403"/>
      <c r="AB18" s="403"/>
      <c r="AC18" s="403"/>
      <c r="AD18" s="403"/>
      <c r="AE18" s="403"/>
      <c r="AF18" s="403"/>
      <c r="AG18" s="403"/>
      <c r="AH18" s="403"/>
      <c r="AI18" s="403"/>
      <c r="AJ18" s="403"/>
      <c r="AK18" s="403"/>
      <c r="AL18" s="403"/>
      <c r="AM18" s="403"/>
      <c r="AN18" s="403"/>
      <c r="AO18" s="403"/>
    </row>
    <row r="19" spans="1:41" s="410" customFormat="1" ht="24" customHeight="1">
      <c r="A19" s="560" t="s">
        <v>26</v>
      </c>
      <c r="B19" s="645" t="s">
        <v>382</v>
      </c>
      <c r="C19" s="422">
        <f t="shared" si="2"/>
        <v>0</v>
      </c>
      <c r="D19" s="422">
        <f t="shared" si="3"/>
        <v>0</v>
      </c>
      <c r="E19" s="422"/>
      <c r="F19" s="422"/>
      <c r="G19" s="422"/>
      <c r="H19" s="422">
        <f t="shared" si="4"/>
        <v>0</v>
      </c>
      <c r="I19" s="422"/>
      <c r="J19" s="422"/>
      <c r="K19" s="422"/>
      <c r="L19" s="422"/>
      <c r="M19" s="422">
        <f t="shared" si="5"/>
        <v>0</v>
      </c>
      <c r="N19" s="422">
        <f t="shared" si="6"/>
        <v>0</v>
      </c>
      <c r="O19" s="422"/>
      <c r="P19" s="422"/>
      <c r="Q19" s="422"/>
      <c r="R19" s="422"/>
      <c r="S19" s="422">
        <f t="shared" si="7"/>
        <v>0</v>
      </c>
      <c r="T19" s="422"/>
      <c r="U19" s="422"/>
      <c r="V19" s="422"/>
      <c r="W19" s="403"/>
      <c r="X19" s="403"/>
      <c r="Y19" s="403"/>
      <c r="Z19" s="403"/>
      <c r="AA19" s="403"/>
      <c r="AB19" s="403"/>
      <c r="AC19" s="403"/>
      <c r="AD19" s="403"/>
      <c r="AE19" s="403"/>
      <c r="AF19" s="403"/>
      <c r="AG19" s="403"/>
      <c r="AH19" s="403"/>
      <c r="AI19" s="403"/>
      <c r="AJ19" s="403"/>
      <c r="AK19" s="403"/>
      <c r="AL19" s="403"/>
      <c r="AM19" s="403"/>
      <c r="AN19" s="403"/>
      <c r="AO19" s="403"/>
    </row>
    <row r="20" spans="1:41" s="410" customFormat="1" ht="24" customHeight="1">
      <c r="A20" s="560" t="s">
        <v>27</v>
      </c>
      <c r="B20" s="645" t="s">
        <v>383</v>
      </c>
      <c r="C20" s="422">
        <f t="shared" si="2"/>
        <v>0</v>
      </c>
      <c r="D20" s="422">
        <f t="shared" si="3"/>
        <v>0</v>
      </c>
      <c r="E20" s="422"/>
      <c r="F20" s="422"/>
      <c r="G20" s="422"/>
      <c r="H20" s="422">
        <f t="shared" si="4"/>
        <v>0</v>
      </c>
      <c r="I20" s="422"/>
      <c r="J20" s="422"/>
      <c r="K20" s="422"/>
      <c r="L20" s="422"/>
      <c r="M20" s="422">
        <f t="shared" si="5"/>
        <v>0</v>
      </c>
      <c r="N20" s="422">
        <f t="shared" si="6"/>
        <v>0</v>
      </c>
      <c r="O20" s="422"/>
      <c r="P20" s="422"/>
      <c r="Q20" s="422"/>
      <c r="R20" s="422"/>
      <c r="S20" s="422">
        <f t="shared" si="7"/>
        <v>0</v>
      </c>
      <c r="T20" s="422"/>
      <c r="U20" s="422"/>
      <c r="V20" s="422"/>
      <c r="W20" s="403"/>
      <c r="X20" s="403"/>
      <c r="Y20" s="403"/>
      <c r="Z20" s="403"/>
      <c r="AA20" s="403"/>
      <c r="AB20" s="403"/>
      <c r="AC20" s="403"/>
      <c r="AD20" s="403"/>
      <c r="AE20" s="403"/>
      <c r="AF20" s="403"/>
      <c r="AG20" s="403"/>
      <c r="AH20" s="403"/>
      <c r="AI20" s="403"/>
      <c r="AJ20" s="403"/>
      <c r="AK20" s="403"/>
      <c r="AL20" s="403"/>
      <c r="AM20" s="403"/>
      <c r="AN20" s="403"/>
      <c r="AO20" s="403"/>
    </row>
    <row r="21" spans="1:41" s="410" customFormat="1" ht="24" customHeight="1">
      <c r="A21" s="560" t="s">
        <v>29</v>
      </c>
      <c r="B21" s="645" t="s">
        <v>384</v>
      </c>
      <c r="C21" s="422">
        <f>D21+G21</f>
        <v>0</v>
      </c>
      <c r="D21" s="422">
        <f t="shared" si="3"/>
        <v>0</v>
      </c>
      <c r="E21" s="422"/>
      <c r="F21" s="422"/>
      <c r="G21" s="422"/>
      <c r="H21" s="422">
        <f t="shared" si="4"/>
        <v>0</v>
      </c>
      <c r="I21" s="422"/>
      <c r="J21" s="422"/>
      <c r="K21" s="422"/>
      <c r="L21" s="422"/>
      <c r="M21" s="422">
        <f t="shared" si="5"/>
        <v>0</v>
      </c>
      <c r="N21" s="422">
        <f t="shared" si="6"/>
        <v>0</v>
      </c>
      <c r="O21" s="422"/>
      <c r="P21" s="422"/>
      <c r="Q21" s="422"/>
      <c r="R21" s="422"/>
      <c r="S21" s="422">
        <f t="shared" si="7"/>
        <v>0</v>
      </c>
      <c r="T21" s="422"/>
      <c r="U21" s="422"/>
      <c r="V21" s="422"/>
      <c r="W21" s="403"/>
      <c r="X21" s="403"/>
      <c r="Y21" s="403"/>
      <c r="Z21" s="403"/>
      <c r="AA21" s="403"/>
      <c r="AB21" s="403"/>
      <c r="AC21" s="403"/>
      <c r="AD21" s="403"/>
      <c r="AE21" s="403"/>
      <c r="AF21" s="403"/>
      <c r="AG21" s="403"/>
      <c r="AH21" s="403"/>
      <c r="AI21" s="403"/>
      <c r="AJ21" s="403"/>
      <c r="AK21" s="403"/>
      <c r="AL21" s="403"/>
      <c r="AM21" s="403"/>
      <c r="AN21" s="403"/>
      <c r="AO21" s="403"/>
    </row>
    <row r="22" spans="1:41" s="410" customFormat="1" ht="24" customHeight="1">
      <c r="A22" s="560" t="s">
        <v>30</v>
      </c>
      <c r="B22" s="645" t="s">
        <v>385</v>
      </c>
      <c r="C22" s="422">
        <f t="shared" si="2"/>
        <v>0</v>
      </c>
      <c r="D22" s="422">
        <f t="shared" si="3"/>
        <v>0</v>
      </c>
      <c r="E22" s="422"/>
      <c r="F22" s="422"/>
      <c r="G22" s="422"/>
      <c r="H22" s="422">
        <f t="shared" si="4"/>
        <v>0</v>
      </c>
      <c r="I22" s="422"/>
      <c r="J22" s="422"/>
      <c r="K22" s="422"/>
      <c r="L22" s="422"/>
      <c r="M22" s="422">
        <f t="shared" si="5"/>
        <v>0</v>
      </c>
      <c r="N22" s="422">
        <f t="shared" si="6"/>
        <v>0</v>
      </c>
      <c r="O22" s="422"/>
      <c r="P22" s="422"/>
      <c r="Q22" s="422"/>
      <c r="R22" s="422"/>
      <c r="S22" s="422">
        <f t="shared" si="7"/>
        <v>0</v>
      </c>
      <c r="T22" s="422"/>
      <c r="U22" s="422"/>
      <c r="V22" s="422"/>
      <c r="W22" s="403"/>
      <c r="X22" s="403"/>
      <c r="Y22" s="403"/>
      <c r="Z22" s="403"/>
      <c r="AA22" s="403"/>
      <c r="AB22" s="403"/>
      <c r="AC22" s="403"/>
      <c r="AD22" s="403"/>
      <c r="AE22" s="403"/>
      <c r="AF22" s="403"/>
      <c r="AG22" s="403"/>
      <c r="AH22" s="403"/>
      <c r="AI22" s="403"/>
      <c r="AJ22" s="403"/>
      <c r="AK22" s="403"/>
      <c r="AL22" s="403"/>
      <c r="AM22" s="403"/>
      <c r="AN22" s="403"/>
      <c r="AO22" s="403"/>
    </row>
    <row r="23" spans="1:41" s="410" customFormat="1" ht="24" customHeight="1">
      <c r="A23" s="560" t="s">
        <v>104</v>
      </c>
      <c r="B23" s="645" t="s">
        <v>386</v>
      </c>
      <c r="C23" s="422">
        <f t="shared" si="2"/>
        <v>0</v>
      </c>
      <c r="D23" s="422">
        <f t="shared" si="3"/>
        <v>0</v>
      </c>
      <c r="E23" s="422"/>
      <c r="F23" s="422"/>
      <c r="G23" s="422"/>
      <c r="H23" s="422">
        <f t="shared" si="4"/>
        <v>0</v>
      </c>
      <c r="I23" s="422"/>
      <c r="J23" s="422"/>
      <c r="K23" s="422"/>
      <c r="L23" s="422"/>
      <c r="M23" s="422">
        <f t="shared" si="5"/>
        <v>0</v>
      </c>
      <c r="N23" s="422">
        <f t="shared" si="6"/>
        <v>0</v>
      </c>
      <c r="O23" s="422"/>
      <c r="P23" s="422"/>
      <c r="Q23" s="422"/>
      <c r="R23" s="422"/>
      <c r="S23" s="422">
        <f t="shared" si="7"/>
        <v>0</v>
      </c>
      <c r="T23" s="422"/>
      <c r="U23" s="422"/>
      <c r="V23" s="422"/>
      <c r="W23" s="403"/>
      <c r="X23" s="403"/>
      <c r="Y23" s="403"/>
      <c r="Z23" s="403"/>
      <c r="AA23" s="403"/>
      <c r="AB23" s="403"/>
      <c r="AC23" s="403"/>
      <c r="AD23" s="403"/>
      <c r="AE23" s="403"/>
      <c r="AF23" s="403"/>
      <c r="AG23" s="403"/>
      <c r="AH23" s="403"/>
      <c r="AI23" s="403"/>
      <c r="AJ23" s="403"/>
      <c r="AK23" s="403"/>
      <c r="AL23" s="403"/>
      <c r="AM23" s="403"/>
      <c r="AN23" s="403"/>
      <c r="AO23" s="403"/>
    </row>
    <row r="24" spans="1:41" s="410" customFormat="1" ht="24" customHeight="1">
      <c r="A24" s="649"/>
      <c r="B24" s="650"/>
      <c r="C24" s="651"/>
      <c r="D24" s="651"/>
      <c r="E24" s="651"/>
      <c r="F24" s="651"/>
      <c r="G24" s="651"/>
      <c r="H24" s="651"/>
      <c r="I24" s="651"/>
      <c r="J24" s="651"/>
      <c r="K24" s="651"/>
      <c r="L24" s="651"/>
      <c r="M24" s="651"/>
      <c r="N24" s="651"/>
      <c r="O24" s="651"/>
      <c r="P24" s="651"/>
      <c r="Q24" s="651"/>
      <c r="R24" s="651"/>
      <c r="S24" s="651"/>
      <c r="T24" s="651"/>
      <c r="U24" s="651"/>
      <c r="V24" s="651"/>
      <c r="W24" s="403"/>
      <c r="X24" s="403"/>
      <c r="Y24" s="403"/>
      <c r="Z24" s="403"/>
      <c r="AA24" s="403"/>
      <c r="AB24" s="403"/>
      <c r="AC24" s="403"/>
      <c r="AD24" s="403"/>
      <c r="AE24" s="403"/>
      <c r="AF24" s="403"/>
      <c r="AG24" s="403"/>
      <c r="AH24" s="403"/>
      <c r="AI24" s="403"/>
      <c r="AJ24" s="403"/>
      <c r="AK24" s="403"/>
      <c r="AL24" s="403"/>
      <c r="AM24" s="403"/>
      <c r="AN24" s="403"/>
      <c r="AO24" s="403"/>
    </row>
    <row r="25" spans="1:41" s="337" customFormat="1" ht="16.5" customHeight="1">
      <c r="A25" s="311"/>
      <c r="B25" s="953"/>
      <c r="C25" s="953"/>
      <c r="D25" s="953"/>
      <c r="E25" s="953"/>
      <c r="F25" s="953"/>
      <c r="G25" s="953"/>
      <c r="H25" s="312"/>
      <c r="I25" s="312"/>
      <c r="J25" s="312"/>
      <c r="K25" s="221"/>
      <c r="L25" s="222"/>
      <c r="M25" s="1034" t="str">
        <f>TT!C7</f>
        <v>Sơn La, ngày        tháng     năm 2021</v>
      </c>
      <c r="N25" s="1034"/>
      <c r="O25" s="1034"/>
      <c r="P25" s="1034"/>
      <c r="Q25" s="1034"/>
      <c r="R25" s="1034"/>
      <c r="S25" s="1034"/>
      <c r="T25" s="345"/>
      <c r="U25" s="346"/>
      <c r="V25" s="346"/>
      <c r="W25" s="338"/>
      <c r="X25" s="338"/>
      <c r="Y25" s="338"/>
      <c r="Z25" s="338"/>
      <c r="AA25" s="338"/>
      <c r="AB25" s="338"/>
      <c r="AC25" s="338"/>
      <c r="AD25" s="338"/>
      <c r="AE25" s="338"/>
      <c r="AF25" s="338"/>
      <c r="AG25" s="338"/>
      <c r="AH25" s="338"/>
      <c r="AI25" s="338"/>
      <c r="AJ25" s="338"/>
      <c r="AK25" s="338"/>
      <c r="AL25" s="338"/>
      <c r="AM25" s="338"/>
      <c r="AN25" s="338"/>
      <c r="AO25" s="338"/>
    </row>
    <row r="26" spans="1:41" s="337" customFormat="1" ht="24.75" customHeight="1">
      <c r="A26" s="114"/>
      <c r="B26" s="1016" t="s">
        <v>282</v>
      </c>
      <c r="C26" s="1016"/>
      <c r="D26" s="1016"/>
      <c r="E26" s="1016"/>
      <c r="F26" s="1016"/>
      <c r="G26" s="1016"/>
      <c r="H26" s="636"/>
      <c r="I26" s="636"/>
      <c r="J26" s="636"/>
      <c r="K26" s="637"/>
      <c r="L26" s="637"/>
      <c r="M26" s="1017" t="str">
        <f>'[2]Thông tin'!C5</f>
        <v>PHÓ  CỤC TRƯỞNG</v>
      </c>
      <c r="N26" s="1017"/>
      <c r="O26" s="1017"/>
      <c r="P26" s="1017"/>
      <c r="Q26" s="1017"/>
      <c r="R26" s="1017"/>
      <c r="S26" s="1017"/>
      <c r="T26" s="215"/>
      <c r="U26" s="146"/>
      <c r="V26" s="146"/>
      <c r="W26" s="338"/>
      <c r="X26" s="338"/>
      <c r="Y26" s="347"/>
      <c r="Z26" s="338"/>
      <c r="AA26" s="338"/>
      <c r="AB26" s="338"/>
      <c r="AC26" s="338"/>
      <c r="AD26" s="338"/>
      <c r="AE26" s="338"/>
      <c r="AF26" s="338"/>
      <c r="AG26" s="338"/>
      <c r="AH26" s="338"/>
      <c r="AI26" s="338"/>
      <c r="AJ26" s="338"/>
      <c r="AK26" s="338"/>
      <c r="AL26" s="338"/>
      <c r="AM26" s="338"/>
      <c r="AN26" s="338"/>
      <c r="AO26" s="338"/>
    </row>
    <row r="27" spans="1:41" s="337" customFormat="1" ht="14.25" customHeight="1">
      <c r="A27" s="114"/>
      <c r="B27" s="635"/>
      <c r="C27" s="635"/>
      <c r="D27" s="635"/>
      <c r="E27" s="635"/>
      <c r="F27" s="635"/>
      <c r="G27" s="635"/>
      <c r="H27" s="636"/>
      <c r="I27" s="636"/>
      <c r="J27" s="636"/>
      <c r="K27" s="637"/>
      <c r="L27" s="637"/>
      <c r="M27" s="638"/>
      <c r="N27" s="638"/>
      <c r="O27" s="638"/>
      <c r="P27" s="638"/>
      <c r="Q27" s="638"/>
      <c r="R27" s="638"/>
      <c r="S27" s="638"/>
      <c r="T27" s="215"/>
      <c r="U27" s="146"/>
      <c r="V27" s="146"/>
      <c r="W27" s="338"/>
      <c r="X27" s="338"/>
      <c r="Y27" s="347"/>
      <c r="Z27" s="338"/>
      <c r="AA27" s="338"/>
      <c r="AB27" s="338"/>
      <c r="AC27" s="338"/>
      <c r="AD27" s="338"/>
      <c r="AE27" s="338"/>
      <c r="AF27" s="338"/>
      <c r="AG27" s="338"/>
      <c r="AH27" s="338"/>
      <c r="AI27" s="338"/>
      <c r="AJ27" s="338"/>
      <c r="AK27" s="338"/>
      <c r="AL27" s="338"/>
      <c r="AM27" s="338"/>
      <c r="AN27" s="338"/>
      <c r="AO27" s="338"/>
    </row>
    <row r="28" spans="1:41" s="337" customFormat="1" ht="14.25" customHeight="1">
      <c r="A28" s="114"/>
      <c r="B28" s="635"/>
      <c r="C28" s="635"/>
      <c r="D28" s="635"/>
      <c r="E28" s="635"/>
      <c r="F28" s="635"/>
      <c r="G28" s="635"/>
      <c r="H28" s="636"/>
      <c r="I28" s="636"/>
      <c r="J28" s="636"/>
      <c r="K28" s="637"/>
      <c r="L28" s="637"/>
      <c r="M28" s="638"/>
      <c r="N28" s="638"/>
      <c r="O28" s="638"/>
      <c r="P28" s="638"/>
      <c r="Q28" s="638"/>
      <c r="R28" s="638"/>
      <c r="S28" s="638"/>
      <c r="T28" s="215"/>
      <c r="U28" s="146"/>
      <c r="V28" s="146"/>
      <c r="W28" s="338"/>
      <c r="X28" s="338"/>
      <c r="Y28" s="347"/>
      <c r="Z28" s="338"/>
      <c r="AA28" s="338"/>
      <c r="AB28" s="338"/>
      <c r="AC28" s="338"/>
      <c r="AD28" s="338"/>
      <c r="AE28" s="338"/>
      <c r="AF28" s="338"/>
      <c r="AG28" s="338"/>
      <c r="AH28" s="338"/>
      <c r="AI28" s="338"/>
      <c r="AJ28" s="338"/>
      <c r="AK28" s="338"/>
      <c r="AL28" s="338"/>
      <c r="AM28" s="338"/>
      <c r="AN28" s="338"/>
      <c r="AO28" s="338"/>
    </row>
    <row r="29" spans="1:41" s="337" customFormat="1" ht="14.25" customHeight="1">
      <c r="A29" s="114"/>
      <c r="B29" s="635"/>
      <c r="C29" s="635"/>
      <c r="D29" s="635"/>
      <c r="E29" s="635"/>
      <c r="F29" s="635"/>
      <c r="G29" s="635"/>
      <c r="H29" s="636"/>
      <c r="I29" s="636"/>
      <c r="J29" s="636"/>
      <c r="K29" s="637"/>
      <c r="L29" s="637"/>
      <c r="M29" s="638"/>
      <c r="N29" s="638"/>
      <c r="O29" s="638"/>
      <c r="P29" s="638"/>
      <c r="Q29" s="638"/>
      <c r="R29" s="638"/>
      <c r="S29" s="638"/>
      <c r="T29" s="215"/>
      <c r="U29" s="146"/>
      <c r="V29" s="146"/>
      <c r="W29" s="338"/>
      <c r="X29" s="338"/>
      <c r="Y29" s="347"/>
      <c r="Z29" s="338"/>
      <c r="AA29" s="338"/>
      <c r="AB29" s="338"/>
      <c r="AC29" s="338"/>
      <c r="AD29" s="338"/>
      <c r="AE29" s="338"/>
      <c r="AF29" s="338"/>
      <c r="AG29" s="338"/>
      <c r="AH29" s="338"/>
      <c r="AI29" s="338"/>
      <c r="AJ29" s="338"/>
      <c r="AK29" s="338"/>
      <c r="AL29" s="338"/>
      <c r="AM29" s="338"/>
      <c r="AN29" s="338"/>
      <c r="AO29" s="338"/>
    </row>
    <row r="30" spans="1:41" s="337" customFormat="1" ht="14.25" customHeight="1">
      <c r="A30" s="114"/>
      <c r="B30" s="635"/>
      <c r="C30" s="635"/>
      <c r="D30" s="635"/>
      <c r="E30" s="635"/>
      <c r="F30" s="635"/>
      <c r="G30" s="635"/>
      <c r="H30" s="636"/>
      <c r="I30" s="636"/>
      <c r="J30" s="636"/>
      <c r="K30" s="637"/>
      <c r="L30" s="637"/>
      <c r="M30" s="638"/>
      <c r="N30" s="638"/>
      <c r="O30" s="638"/>
      <c r="P30" s="638"/>
      <c r="Q30" s="638"/>
      <c r="R30" s="638"/>
      <c r="S30" s="638"/>
      <c r="T30" s="215"/>
      <c r="U30" s="146"/>
      <c r="V30" s="146"/>
      <c r="W30" s="338"/>
      <c r="X30" s="338"/>
      <c r="Y30" s="347"/>
      <c r="Z30" s="338"/>
      <c r="AA30" s="338"/>
      <c r="AB30" s="338"/>
      <c r="AC30" s="338"/>
      <c r="AD30" s="338"/>
      <c r="AE30" s="338"/>
      <c r="AF30" s="338"/>
      <c r="AG30" s="338"/>
      <c r="AH30" s="338"/>
      <c r="AI30" s="338"/>
      <c r="AJ30" s="338"/>
      <c r="AK30" s="338"/>
      <c r="AL30" s="338"/>
      <c r="AM30" s="338"/>
      <c r="AN30" s="338"/>
      <c r="AO30" s="338"/>
    </row>
    <row r="31" spans="1:21" s="348" customFormat="1" ht="18" customHeight="1">
      <c r="A31" s="322"/>
      <c r="B31" s="1033"/>
      <c r="C31" s="1033"/>
      <c r="D31" s="1033"/>
      <c r="E31" s="1033"/>
      <c r="F31" s="1033"/>
      <c r="G31" s="1033"/>
      <c r="H31" s="1033"/>
      <c r="I31" s="1033"/>
      <c r="J31" s="644"/>
      <c r="K31" s="644"/>
      <c r="L31" s="644"/>
      <c r="M31" s="1033"/>
      <c r="N31" s="1033"/>
      <c r="O31" s="1033"/>
      <c r="P31" s="1033"/>
      <c r="Q31" s="1033"/>
      <c r="R31" s="1033"/>
      <c r="S31" s="1033"/>
      <c r="T31" s="323"/>
      <c r="U31" s="323"/>
    </row>
    <row r="32" spans="1:41" s="337" customFormat="1" ht="40.5" customHeight="1">
      <c r="A32" s="349"/>
      <c r="B32" s="1017" t="str">
        <f>'[2]Thông tin'!C6</f>
        <v>Nguyễn Thị Ngọc</v>
      </c>
      <c r="C32" s="1017"/>
      <c r="D32" s="1017"/>
      <c r="E32" s="1017"/>
      <c r="F32" s="1017"/>
      <c r="G32" s="1017"/>
      <c r="H32" s="642"/>
      <c r="I32" s="642"/>
      <c r="J32" s="642"/>
      <c r="K32" s="640"/>
      <c r="L32" s="640"/>
      <c r="M32" s="1017" t="str">
        <f>'[2]Thông tin'!C3</f>
        <v>Lò Anh Vĩnh</v>
      </c>
      <c r="N32" s="1017"/>
      <c r="O32" s="1017"/>
      <c r="P32" s="1017"/>
      <c r="Q32" s="1017"/>
      <c r="R32" s="1017"/>
      <c r="S32" s="1017"/>
      <c r="T32" s="215"/>
      <c r="U32" s="231"/>
      <c r="V32" s="231"/>
      <c r="W32" s="338"/>
      <c r="X32" s="338"/>
      <c r="Y32" s="338"/>
      <c r="Z32" s="338"/>
      <c r="AA32" s="338"/>
      <c r="AB32" s="338"/>
      <c r="AC32" s="338"/>
      <c r="AD32" s="338"/>
      <c r="AE32" s="338"/>
      <c r="AF32" s="338"/>
      <c r="AG32" s="338"/>
      <c r="AH32" s="338"/>
      <c r="AI32" s="338"/>
      <c r="AJ32" s="338"/>
      <c r="AK32" s="338"/>
      <c r="AL32" s="338"/>
      <c r="AM32" s="338"/>
      <c r="AN32" s="338"/>
      <c r="AO32" s="338"/>
    </row>
    <row r="33" spans="2:7" ht="16.5">
      <c r="B33" s="1039"/>
      <c r="C33" s="1039"/>
      <c r="D33" s="1039"/>
      <c r="E33" s="1039"/>
      <c r="F33" s="1039"/>
      <c r="G33" s="1039"/>
    </row>
  </sheetData>
  <sheetProtection formatCells="0" formatColumns="0" formatRows="0" insertRows="0" deleteRows="0"/>
  <mergeCells count="40">
    <mergeCell ref="B25:G25"/>
    <mergeCell ref="B32:G32"/>
    <mergeCell ref="M32:S32"/>
    <mergeCell ref="B33:G33"/>
    <mergeCell ref="M3:V3"/>
    <mergeCell ref="D4:D7"/>
    <mergeCell ref="C3:C7"/>
    <mergeCell ref="D3:G3"/>
    <mergeCell ref="H3:H7"/>
    <mergeCell ref="I3:L3"/>
    <mergeCell ref="A1:C1"/>
    <mergeCell ref="D1:Q1"/>
    <mergeCell ref="R1:V1"/>
    <mergeCell ref="A8:B8"/>
    <mergeCell ref="J4:J7"/>
    <mergeCell ref="K4:K7"/>
    <mergeCell ref="L4:L7"/>
    <mergeCell ref="R2:V2"/>
    <mergeCell ref="A3:A7"/>
    <mergeCell ref="B3:B7"/>
    <mergeCell ref="V4:V7"/>
    <mergeCell ref="E5:E7"/>
    <mergeCell ref="F5:F7"/>
    <mergeCell ref="N5:N7"/>
    <mergeCell ref="O5:R5"/>
    <mergeCell ref="S5:S7"/>
    <mergeCell ref="T5:U6"/>
    <mergeCell ref="O6:P6"/>
    <mergeCell ref="E4:F4"/>
    <mergeCell ref="G4:G7"/>
    <mergeCell ref="Q6:R6"/>
    <mergeCell ref="A9:B9"/>
    <mergeCell ref="B26:G26"/>
    <mergeCell ref="M26:S26"/>
    <mergeCell ref="B31:I31"/>
    <mergeCell ref="M31:S31"/>
    <mergeCell ref="M25:S25"/>
    <mergeCell ref="M4:M7"/>
    <mergeCell ref="N4:U4"/>
    <mergeCell ref="I4:I7"/>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X42"/>
  <sheetViews>
    <sheetView view="pageBreakPreview" zoomScaleSheetLayoutView="100" zoomScalePageLayoutView="0" workbookViewId="0" topLeftCell="C1">
      <selection activeCell="U8" sqref="U1:Z16384"/>
    </sheetView>
  </sheetViews>
  <sheetFormatPr defaultColWidth="9.00390625" defaultRowHeight="15.75"/>
  <cols>
    <col min="1" max="1" width="4.25390625" style="158" customWidth="1"/>
    <col min="2" max="2" width="25.50390625" style="158" customWidth="1"/>
    <col min="3" max="3" width="6.625" style="158" customWidth="1"/>
    <col min="4" max="4" width="7.625" style="158" customWidth="1"/>
    <col min="5" max="5" width="8.00390625" style="179" customWidth="1"/>
    <col min="6" max="6" width="6.50390625" style="158" customWidth="1"/>
    <col min="7" max="7" width="5.75390625" style="158" customWidth="1"/>
    <col min="8" max="8" width="5.375" style="158" customWidth="1"/>
    <col min="9" max="9" width="7.75390625" style="158" customWidth="1"/>
    <col min="10" max="10" width="6.75390625" style="158" customWidth="1"/>
    <col min="11" max="11" width="6.625" style="158" customWidth="1"/>
    <col min="12" max="12" width="7.125" style="158" customWidth="1"/>
    <col min="13" max="13" width="6.375" style="158" customWidth="1"/>
    <col min="14" max="14" width="6.75390625" style="180" customWidth="1"/>
    <col min="15" max="15" width="6.125" style="180" customWidth="1"/>
    <col min="16" max="16" width="6.00390625" style="180" customWidth="1"/>
    <col min="17" max="17" width="7.00390625" style="181" customWidth="1"/>
    <col min="18" max="18" width="7.00390625" style="180" customWidth="1"/>
    <col min="19" max="19" width="5.75390625" style="180" customWidth="1"/>
    <col min="20" max="20" width="8.125" style="180" customWidth="1"/>
    <col min="21" max="21" width="6.75390625" style="180" customWidth="1"/>
    <col min="22" max="24" width="9.00390625" style="158" hidden="1" customWidth="1"/>
    <col min="25" max="25" width="0.5" style="158" customWidth="1"/>
    <col min="26" max="34" width="9.00390625" style="158" customWidth="1"/>
    <col min="35" max="16384" width="9.00390625" style="158" customWidth="1"/>
  </cols>
  <sheetData>
    <row r="1" spans="1:21" ht="65.25" customHeight="1">
      <c r="A1" s="710" t="s">
        <v>309</v>
      </c>
      <c r="B1" s="710"/>
      <c r="C1" s="710"/>
      <c r="D1" s="710"/>
      <c r="E1" s="683" t="str">
        <f>"KẾT QUẢ THI HÀNH ÁN DÂN SỰ TÍNH BẰNG VIỆC 
"&amp;TT!C8&amp;""</f>
        <v>KẾT QUẢ THI HÀNH ÁN DÂN SỰ TÍNH BẰNG VIỆC 
01 tháng/năm 2022</v>
      </c>
      <c r="F1" s="683"/>
      <c r="G1" s="683"/>
      <c r="H1" s="683"/>
      <c r="I1" s="683"/>
      <c r="J1" s="683"/>
      <c r="K1" s="683"/>
      <c r="L1" s="683"/>
      <c r="M1" s="683"/>
      <c r="N1" s="683"/>
      <c r="O1"/>
      <c r="P1" s="708" t="str">
        <f>TT!C2</f>
        <v>Đơn vị  báo cáo: Cục Thi hành án dân sự tỉnh Sơn La
Đơn vị nhận báo cáo: Tổng cục Thi hành án dân sự</v>
      </c>
      <c r="Q1" s="708"/>
      <c r="R1" s="708"/>
      <c r="S1" s="708"/>
      <c r="T1" s="708"/>
      <c r="U1" s="708"/>
    </row>
    <row r="2" spans="1:21" ht="17.25" customHeight="1">
      <c r="A2" s="159"/>
      <c r="B2" s="160"/>
      <c r="C2" s="160"/>
      <c r="D2" s="316"/>
      <c r="E2" s="161"/>
      <c r="F2" s="162"/>
      <c r="G2" s="162"/>
      <c r="H2" s="162"/>
      <c r="I2" s="163"/>
      <c r="J2" s="164"/>
      <c r="K2" s="165"/>
      <c r="L2" s="165"/>
      <c r="M2" s="165"/>
      <c r="N2" s="166"/>
      <c r="O2" s="166"/>
      <c r="P2" s="709" t="s">
        <v>164</v>
      </c>
      <c r="Q2" s="709"/>
      <c r="R2" s="709"/>
      <c r="S2" s="709"/>
      <c r="T2" s="709"/>
      <c r="U2" s="709"/>
    </row>
    <row r="3" spans="1:21" s="167" customFormat="1" ht="15.75" customHeight="1">
      <c r="A3" s="697" t="s">
        <v>136</v>
      </c>
      <c r="B3" s="697" t="s">
        <v>157</v>
      </c>
      <c r="C3" s="697" t="s">
        <v>163</v>
      </c>
      <c r="D3" s="685" t="s">
        <v>134</v>
      </c>
      <c r="E3" s="685" t="s">
        <v>4</v>
      </c>
      <c r="F3" s="685"/>
      <c r="G3" s="685" t="s">
        <v>36</v>
      </c>
      <c r="H3" s="684" t="s">
        <v>162</v>
      </c>
      <c r="I3" s="685" t="s">
        <v>37</v>
      </c>
      <c r="J3" s="695" t="s">
        <v>4</v>
      </c>
      <c r="K3" s="696"/>
      <c r="L3" s="696"/>
      <c r="M3" s="696"/>
      <c r="N3" s="696"/>
      <c r="O3" s="696"/>
      <c r="P3" s="696"/>
      <c r="Q3" s="696"/>
      <c r="R3" s="696"/>
      <c r="S3" s="702"/>
      <c r="T3" s="705" t="s">
        <v>103</v>
      </c>
      <c r="U3" s="703" t="s">
        <v>160</v>
      </c>
    </row>
    <row r="4" spans="1:21" s="168" customFormat="1" ht="15.75" customHeight="1">
      <c r="A4" s="698"/>
      <c r="B4" s="698"/>
      <c r="C4" s="698"/>
      <c r="D4" s="685"/>
      <c r="E4" s="685" t="s">
        <v>137</v>
      </c>
      <c r="F4" s="685" t="s">
        <v>62</v>
      </c>
      <c r="G4" s="685"/>
      <c r="H4" s="684"/>
      <c r="I4" s="685"/>
      <c r="J4" s="685" t="s">
        <v>61</v>
      </c>
      <c r="K4" s="685" t="s">
        <v>4</v>
      </c>
      <c r="L4" s="685"/>
      <c r="M4" s="685"/>
      <c r="N4" s="685"/>
      <c r="O4" s="685"/>
      <c r="P4" s="685"/>
      <c r="Q4" s="684" t="s">
        <v>139</v>
      </c>
      <c r="R4" s="685" t="s">
        <v>148</v>
      </c>
      <c r="S4" s="684" t="s">
        <v>81</v>
      </c>
      <c r="T4" s="706"/>
      <c r="U4" s="704"/>
    </row>
    <row r="5" spans="1:21" s="167" customFormat="1" ht="15.75" customHeight="1">
      <c r="A5" s="698"/>
      <c r="B5" s="698"/>
      <c r="C5" s="698"/>
      <c r="D5" s="685"/>
      <c r="E5" s="685"/>
      <c r="F5" s="685"/>
      <c r="G5" s="685"/>
      <c r="H5" s="684"/>
      <c r="I5" s="685"/>
      <c r="J5" s="685"/>
      <c r="K5" s="685" t="s">
        <v>96</v>
      </c>
      <c r="L5" s="685" t="s">
        <v>4</v>
      </c>
      <c r="M5" s="685"/>
      <c r="N5" s="685" t="s">
        <v>42</v>
      </c>
      <c r="O5" s="685" t="s">
        <v>147</v>
      </c>
      <c r="P5" s="685" t="s">
        <v>46</v>
      </c>
      <c r="Q5" s="684"/>
      <c r="R5" s="685"/>
      <c r="S5" s="684"/>
      <c r="T5" s="706"/>
      <c r="U5" s="704"/>
    </row>
    <row r="6" spans="1:21" s="167" customFormat="1" ht="15.75" customHeight="1">
      <c r="A6" s="698"/>
      <c r="B6" s="698"/>
      <c r="C6" s="698"/>
      <c r="D6" s="685"/>
      <c r="E6" s="685"/>
      <c r="F6" s="685"/>
      <c r="G6" s="685"/>
      <c r="H6" s="684"/>
      <c r="I6" s="685"/>
      <c r="J6" s="685"/>
      <c r="K6" s="685"/>
      <c r="L6" s="685"/>
      <c r="M6" s="685"/>
      <c r="N6" s="685"/>
      <c r="O6" s="685"/>
      <c r="P6" s="685"/>
      <c r="Q6" s="684"/>
      <c r="R6" s="685"/>
      <c r="S6" s="684"/>
      <c r="T6" s="706"/>
      <c r="U6" s="704"/>
    </row>
    <row r="7" spans="1:21" s="167" customFormat="1" ht="44.25" customHeight="1">
      <c r="A7" s="699"/>
      <c r="B7" s="699"/>
      <c r="C7" s="699"/>
      <c r="D7" s="685"/>
      <c r="E7" s="685"/>
      <c r="F7" s="685"/>
      <c r="G7" s="685"/>
      <c r="H7" s="684"/>
      <c r="I7" s="685"/>
      <c r="J7" s="685"/>
      <c r="K7" s="685"/>
      <c r="L7" s="169" t="s">
        <v>39</v>
      </c>
      <c r="M7" s="169" t="s">
        <v>138</v>
      </c>
      <c r="N7" s="685"/>
      <c r="O7" s="685"/>
      <c r="P7" s="685"/>
      <c r="Q7" s="684"/>
      <c r="R7" s="685"/>
      <c r="S7" s="684"/>
      <c r="T7" s="707"/>
      <c r="U7" s="704"/>
    </row>
    <row r="8" spans="1:21" ht="14.25" customHeight="1">
      <c r="A8" s="700" t="s">
        <v>3</v>
      </c>
      <c r="B8" s="701"/>
      <c r="C8" s="192" t="s">
        <v>13</v>
      </c>
      <c r="D8" s="192" t="s">
        <v>14</v>
      </c>
      <c r="E8" s="192" t="s">
        <v>19</v>
      </c>
      <c r="F8" s="192" t="s">
        <v>22</v>
      </c>
      <c r="G8" s="192" t="s">
        <v>23</v>
      </c>
      <c r="H8" s="192" t="s">
        <v>24</v>
      </c>
      <c r="I8" s="192" t="s">
        <v>25</v>
      </c>
      <c r="J8" s="192" t="s">
        <v>26</v>
      </c>
      <c r="K8" s="192" t="s">
        <v>27</v>
      </c>
      <c r="L8" s="192" t="s">
        <v>29</v>
      </c>
      <c r="M8" s="192" t="s">
        <v>30</v>
      </c>
      <c r="N8" s="192" t="s">
        <v>104</v>
      </c>
      <c r="O8" s="192" t="s">
        <v>101</v>
      </c>
      <c r="P8" s="192" t="s">
        <v>105</v>
      </c>
      <c r="Q8" s="192" t="s">
        <v>106</v>
      </c>
      <c r="R8" s="192" t="s">
        <v>107</v>
      </c>
      <c r="S8" s="192" t="s">
        <v>118</v>
      </c>
      <c r="T8" s="192" t="s">
        <v>131</v>
      </c>
      <c r="U8" s="192" t="s">
        <v>133</v>
      </c>
    </row>
    <row r="9" spans="1:24" ht="13.5" customHeight="1">
      <c r="A9" s="695" t="s">
        <v>10</v>
      </c>
      <c r="B9" s="696"/>
      <c r="C9" s="674">
        <f>C10+C24</f>
        <v>1709</v>
      </c>
      <c r="D9" s="674">
        <f aca="true" t="shared" si="0" ref="D9:S9">D10+D24</f>
        <v>1860</v>
      </c>
      <c r="E9" s="674">
        <f t="shared" si="0"/>
        <v>1284</v>
      </c>
      <c r="F9" s="674">
        <f t="shared" si="0"/>
        <v>576</v>
      </c>
      <c r="G9" s="674">
        <f t="shared" si="0"/>
        <v>2</v>
      </c>
      <c r="H9" s="674">
        <f t="shared" si="0"/>
        <v>0</v>
      </c>
      <c r="I9" s="674">
        <f t="shared" si="0"/>
        <v>1858</v>
      </c>
      <c r="J9" s="674">
        <f t="shared" si="0"/>
        <v>1431</v>
      </c>
      <c r="K9" s="674">
        <f t="shared" si="0"/>
        <v>351</v>
      </c>
      <c r="L9" s="674">
        <f t="shared" si="0"/>
        <v>347</v>
      </c>
      <c r="M9" s="674">
        <f t="shared" si="0"/>
        <v>4</v>
      </c>
      <c r="N9" s="674">
        <f t="shared" si="0"/>
        <v>1077</v>
      </c>
      <c r="O9" s="674">
        <f>O10+O24</f>
        <v>0</v>
      </c>
      <c r="P9" s="674">
        <f t="shared" si="0"/>
        <v>3</v>
      </c>
      <c r="Q9" s="674">
        <f t="shared" si="0"/>
        <v>421</v>
      </c>
      <c r="R9" s="674">
        <f t="shared" si="0"/>
        <v>2</v>
      </c>
      <c r="S9" s="674">
        <f t="shared" si="0"/>
        <v>4</v>
      </c>
      <c r="T9" s="674">
        <f>T10+T24</f>
        <v>1507</v>
      </c>
      <c r="U9" s="675">
        <f>IF(J9&lt;&gt;0,K9/J9,"")</f>
        <v>0.24528301886792453</v>
      </c>
      <c r="V9" s="256">
        <f>I9</f>
        <v>1858</v>
      </c>
      <c r="W9" s="256">
        <f>D9-G9-H9</f>
        <v>1858</v>
      </c>
      <c r="X9" s="257">
        <f>V9-W9</f>
        <v>0</v>
      </c>
    </row>
    <row r="10" spans="1:24" ht="13.5" customHeight="1">
      <c r="A10" s="170" t="s">
        <v>0</v>
      </c>
      <c r="B10" s="171" t="s">
        <v>89</v>
      </c>
      <c r="C10" s="674">
        <f>SUM(C11:C23)</f>
        <v>914</v>
      </c>
      <c r="D10" s="674">
        <f aca="true" t="shared" si="1" ref="D10:S10">SUM(D11:D23)</f>
        <v>1001</v>
      </c>
      <c r="E10" s="674">
        <f t="shared" si="1"/>
        <v>572</v>
      </c>
      <c r="F10" s="674">
        <f t="shared" si="1"/>
        <v>429</v>
      </c>
      <c r="G10" s="674">
        <f t="shared" si="1"/>
        <v>0</v>
      </c>
      <c r="H10" s="674">
        <f t="shared" si="1"/>
        <v>0</v>
      </c>
      <c r="I10" s="674">
        <f t="shared" si="1"/>
        <v>1001</v>
      </c>
      <c r="J10" s="674">
        <f t="shared" si="1"/>
        <v>764</v>
      </c>
      <c r="K10" s="674">
        <f t="shared" si="1"/>
        <v>320</v>
      </c>
      <c r="L10" s="674">
        <f t="shared" si="1"/>
        <v>319</v>
      </c>
      <c r="M10" s="674">
        <f t="shared" si="1"/>
        <v>1</v>
      </c>
      <c r="N10" s="674">
        <f t="shared" si="1"/>
        <v>443</v>
      </c>
      <c r="O10" s="674">
        <f t="shared" si="1"/>
        <v>0</v>
      </c>
      <c r="P10" s="674">
        <f t="shared" si="1"/>
        <v>1</v>
      </c>
      <c r="Q10" s="674">
        <f t="shared" si="1"/>
        <v>235</v>
      </c>
      <c r="R10" s="674">
        <f t="shared" si="1"/>
        <v>1</v>
      </c>
      <c r="S10" s="674">
        <f t="shared" si="1"/>
        <v>1</v>
      </c>
      <c r="T10" s="674">
        <f>SUM(N10:S10)</f>
        <v>681</v>
      </c>
      <c r="U10" s="675">
        <f>IF(J10&lt;&gt;0,K10/J10,"")</f>
        <v>0.418848167539267</v>
      </c>
      <c r="V10" s="258">
        <f aca="true" t="shared" si="2" ref="V10:V37">I10</f>
        <v>1001</v>
      </c>
      <c r="W10" s="258">
        <f aca="true" t="shared" si="3" ref="W10:W37">D10-G10-H10</f>
        <v>1001</v>
      </c>
      <c r="X10" s="259">
        <f aca="true" t="shared" si="4" ref="X10:X37">V10-W10</f>
        <v>0</v>
      </c>
    </row>
    <row r="11" spans="1:24" ht="13.5" customHeight="1">
      <c r="A11" s="193" t="s">
        <v>13</v>
      </c>
      <c r="B11" s="194" t="s">
        <v>31</v>
      </c>
      <c r="C11" s="379">
        <v>200</v>
      </c>
      <c r="D11" s="233">
        <f>E11+F11</f>
        <v>212</v>
      </c>
      <c r="E11" s="379">
        <v>168</v>
      </c>
      <c r="F11" s="379">
        <v>44</v>
      </c>
      <c r="G11" s="379">
        <v>0</v>
      </c>
      <c r="H11" s="379">
        <v>0</v>
      </c>
      <c r="I11" s="233">
        <f>J11+Q11+R11+S11</f>
        <v>212</v>
      </c>
      <c r="J11" s="233">
        <f>K11+N11+O11+P11</f>
        <v>172</v>
      </c>
      <c r="K11" s="233">
        <f>L11+M11</f>
        <v>32</v>
      </c>
      <c r="L11" s="379">
        <v>32</v>
      </c>
      <c r="M11" s="379">
        <v>0</v>
      </c>
      <c r="N11" s="379">
        <v>140</v>
      </c>
      <c r="O11" s="379">
        <v>0</v>
      </c>
      <c r="P11" s="379">
        <v>0</v>
      </c>
      <c r="Q11" s="379">
        <v>38</v>
      </c>
      <c r="R11" s="379">
        <v>1</v>
      </c>
      <c r="S11" s="380">
        <v>1</v>
      </c>
      <c r="T11" s="233">
        <f>SUM(N11:S11)</f>
        <v>180</v>
      </c>
      <c r="U11" s="198">
        <f aca="true" t="shared" si="5" ref="U11:U36">IF(J11&lt;&gt;0,K11/J11,"")</f>
        <v>0.18604651162790697</v>
      </c>
      <c r="V11" s="258">
        <f t="shared" si="2"/>
        <v>212</v>
      </c>
      <c r="W11" s="258">
        <f t="shared" si="3"/>
        <v>212</v>
      </c>
      <c r="X11" s="259">
        <f t="shared" si="4"/>
        <v>0</v>
      </c>
    </row>
    <row r="12" spans="1:24" ht="13.5" customHeight="1">
      <c r="A12" s="193" t="s">
        <v>14</v>
      </c>
      <c r="B12" s="195" t="s">
        <v>33</v>
      </c>
      <c r="C12" s="379">
        <v>19</v>
      </c>
      <c r="D12" s="233">
        <f aca="true" t="shared" si="6" ref="D12:D23">E12+F12</f>
        <v>21</v>
      </c>
      <c r="E12" s="379">
        <v>12</v>
      </c>
      <c r="F12" s="379">
        <v>9</v>
      </c>
      <c r="G12" s="379">
        <v>0</v>
      </c>
      <c r="H12" s="379">
        <v>0</v>
      </c>
      <c r="I12" s="233">
        <f aca="true" t="shared" si="7" ref="I12:I23">J12+Q12+R12+S12</f>
        <v>21</v>
      </c>
      <c r="J12" s="233">
        <f aca="true" t="shared" si="8" ref="J12:J37">K12+N12+O12+P12</f>
        <v>17</v>
      </c>
      <c r="K12" s="233">
        <f aca="true" t="shared" si="9" ref="K12:K22">L12+M12</f>
        <v>5</v>
      </c>
      <c r="L12" s="379">
        <v>5</v>
      </c>
      <c r="M12" s="379">
        <v>0</v>
      </c>
      <c r="N12" s="379">
        <v>12</v>
      </c>
      <c r="O12" s="379">
        <v>0</v>
      </c>
      <c r="P12" s="379">
        <v>0</v>
      </c>
      <c r="Q12" s="379">
        <v>4</v>
      </c>
      <c r="R12" s="379">
        <v>0</v>
      </c>
      <c r="S12" s="379">
        <v>0</v>
      </c>
      <c r="T12" s="233">
        <f aca="true" t="shared" si="10" ref="T12:T36">SUM(N12:S12)</f>
        <v>16</v>
      </c>
      <c r="U12" s="198">
        <f t="shared" si="5"/>
        <v>0.29411764705882354</v>
      </c>
      <c r="V12" s="258">
        <f t="shared" si="2"/>
        <v>21</v>
      </c>
      <c r="W12" s="258">
        <f t="shared" si="3"/>
        <v>21</v>
      </c>
      <c r="X12" s="259">
        <f t="shared" si="4"/>
        <v>0</v>
      </c>
    </row>
    <row r="13" spans="1:24" ht="13.5" customHeight="1">
      <c r="A13" s="193" t="s">
        <v>19</v>
      </c>
      <c r="B13" s="196" t="s">
        <v>141</v>
      </c>
      <c r="C13" s="379">
        <v>2</v>
      </c>
      <c r="D13" s="233">
        <f t="shared" si="6"/>
        <v>3</v>
      </c>
      <c r="E13" s="379">
        <v>3</v>
      </c>
      <c r="F13" s="379">
        <v>0</v>
      </c>
      <c r="G13" s="379">
        <v>0</v>
      </c>
      <c r="H13" s="379">
        <v>0</v>
      </c>
      <c r="I13" s="233">
        <f t="shared" si="7"/>
        <v>3</v>
      </c>
      <c r="J13" s="233">
        <f t="shared" si="8"/>
        <v>1</v>
      </c>
      <c r="K13" s="233">
        <f t="shared" si="9"/>
        <v>0</v>
      </c>
      <c r="L13" s="379">
        <v>0</v>
      </c>
      <c r="M13" s="379">
        <v>0</v>
      </c>
      <c r="N13" s="379">
        <v>1</v>
      </c>
      <c r="O13" s="379">
        <v>0</v>
      </c>
      <c r="P13" s="379">
        <v>0</v>
      </c>
      <c r="Q13" s="379">
        <v>2</v>
      </c>
      <c r="R13" s="379">
        <v>0</v>
      </c>
      <c r="S13" s="379">
        <v>0</v>
      </c>
      <c r="T13" s="233">
        <f t="shared" si="10"/>
        <v>3</v>
      </c>
      <c r="U13" s="198">
        <f t="shared" si="5"/>
        <v>0</v>
      </c>
      <c r="V13" s="258">
        <f t="shared" si="2"/>
        <v>3</v>
      </c>
      <c r="W13" s="258">
        <f t="shared" si="3"/>
        <v>3</v>
      </c>
      <c r="X13" s="259">
        <f t="shared" si="4"/>
        <v>0</v>
      </c>
    </row>
    <row r="14" spans="1:24" ht="15.75">
      <c r="A14" s="193" t="s">
        <v>22</v>
      </c>
      <c r="B14" s="194" t="s">
        <v>145</v>
      </c>
      <c r="C14" s="379">
        <v>6</v>
      </c>
      <c r="D14" s="233">
        <f t="shared" si="6"/>
        <v>8</v>
      </c>
      <c r="E14" s="379">
        <v>6</v>
      </c>
      <c r="F14" s="379">
        <v>2</v>
      </c>
      <c r="G14" s="379">
        <v>0</v>
      </c>
      <c r="H14" s="379">
        <v>0</v>
      </c>
      <c r="I14" s="233">
        <f t="shared" si="7"/>
        <v>8</v>
      </c>
      <c r="J14" s="233">
        <f t="shared" si="8"/>
        <v>7</v>
      </c>
      <c r="K14" s="233">
        <f t="shared" si="9"/>
        <v>1</v>
      </c>
      <c r="L14" s="379">
        <v>1</v>
      </c>
      <c r="M14" s="379">
        <v>0</v>
      </c>
      <c r="N14" s="379">
        <v>6</v>
      </c>
      <c r="O14" s="379">
        <v>0</v>
      </c>
      <c r="P14" s="379">
        <v>0</v>
      </c>
      <c r="Q14" s="379">
        <v>1</v>
      </c>
      <c r="R14" s="379">
        <v>0</v>
      </c>
      <c r="S14" s="379">
        <v>0</v>
      </c>
      <c r="T14" s="233">
        <f t="shared" si="10"/>
        <v>7</v>
      </c>
      <c r="U14" s="198">
        <f t="shared" si="5"/>
        <v>0.14285714285714285</v>
      </c>
      <c r="V14" s="258">
        <f t="shared" si="2"/>
        <v>8</v>
      </c>
      <c r="W14" s="258">
        <f t="shared" si="3"/>
        <v>8</v>
      </c>
      <c r="X14" s="259">
        <f t="shared" si="4"/>
        <v>0</v>
      </c>
    </row>
    <row r="15" spans="1:24" ht="17.25" customHeight="1">
      <c r="A15" s="193" t="s">
        <v>23</v>
      </c>
      <c r="B15" s="197" t="s">
        <v>144</v>
      </c>
      <c r="C15" s="379">
        <v>3</v>
      </c>
      <c r="D15" s="233">
        <f t="shared" si="6"/>
        <v>3</v>
      </c>
      <c r="E15" s="379">
        <v>3</v>
      </c>
      <c r="F15" s="379">
        <v>0</v>
      </c>
      <c r="G15" s="379">
        <v>0</v>
      </c>
      <c r="H15" s="379">
        <v>0</v>
      </c>
      <c r="I15" s="233">
        <f t="shared" si="7"/>
        <v>3</v>
      </c>
      <c r="J15" s="233">
        <f t="shared" si="8"/>
        <v>2</v>
      </c>
      <c r="K15" s="233">
        <f t="shared" si="9"/>
        <v>0</v>
      </c>
      <c r="L15" s="379">
        <v>0</v>
      </c>
      <c r="M15" s="379">
        <v>0</v>
      </c>
      <c r="N15" s="379">
        <v>2</v>
      </c>
      <c r="O15" s="379">
        <v>0</v>
      </c>
      <c r="P15" s="379">
        <v>0</v>
      </c>
      <c r="Q15" s="379">
        <v>1</v>
      </c>
      <c r="R15" s="379">
        <v>0</v>
      </c>
      <c r="S15" s="379">
        <v>0</v>
      </c>
      <c r="T15" s="233">
        <f t="shared" si="10"/>
        <v>3</v>
      </c>
      <c r="U15" s="198">
        <f t="shared" si="5"/>
        <v>0</v>
      </c>
      <c r="V15" s="258">
        <f t="shared" si="2"/>
        <v>3</v>
      </c>
      <c r="W15" s="258">
        <f t="shared" si="3"/>
        <v>3</v>
      </c>
      <c r="X15" s="259">
        <f t="shared" si="4"/>
        <v>0</v>
      </c>
    </row>
    <row r="16" spans="1:24" ht="13.5" customHeight="1">
      <c r="A16" s="193" t="s">
        <v>24</v>
      </c>
      <c r="B16" s="194" t="s">
        <v>128</v>
      </c>
      <c r="C16" s="379">
        <v>519</v>
      </c>
      <c r="D16" s="233">
        <f t="shared" si="6"/>
        <v>577</v>
      </c>
      <c r="E16" s="379">
        <v>316</v>
      </c>
      <c r="F16" s="379">
        <v>261</v>
      </c>
      <c r="G16" s="379">
        <v>0</v>
      </c>
      <c r="H16" s="379">
        <v>0</v>
      </c>
      <c r="I16" s="233">
        <f t="shared" si="7"/>
        <v>577</v>
      </c>
      <c r="J16" s="233">
        <f t="shared" si="8"/>
        <v>397</v>
      </c>
      <c r="K16" s="233">
        <f t="shared" si="9"/>
        <v>188</v>
      </c>
      <c r="L16" s="379">
        <v>187</v>
      </c>
      <c r="M16" s="379">
        <v>1</v>
      </c>
      <c r="N16" s="379">
        <v>208</v>
      </c>
      <c r="O16" s="379">
        <v>0</v>
      </c>
      <c r="P16" s="379">
        <v>1</v>
      </c>
      <c r="Q16" s="379">
        <v>180</v>
      </c>
      <c r="R16" s="379">
        <v>0</v>
      </c>
      <c r="S16" s="379">
        <v>0</v>
      </c>
      <c r="T16" s="233">
        <f t="shared" si="10"/>
        <v>389</v>
      </c>
      <c r="U16" s="198">
        <f t="shared" si="5"/>
        <v>0.473551637279597</v>
      </c>
      <c r="V16" s="258">
        <f t="shared" si="2"/>
        <v>577</v>
      </c>
      <c r="W16" s="258">
        <f t="shared" si="3"/>
        <v>577</v>
      </c>
      <c r="X16" s="259">
        <f t="shared" si="4"/>
        <v>0</v>
      </c>
    </row>
    <row r="17" spans="1:24" ht="13.5" customHeight="1">
      <c r="A17" s="193" t="s">
        <v>25</v>
      </c>
      <c r="B17" s="194" t="s">
        <v>129</v>
      </c>
      <c r="C17" s="379">
        <v>1</v>
      </c>
      <c r="D17" s="233">
        <f t="shared" si="6"/>
        <v>1</v>
      </c>
      <c r="E17" s="379">
        <v>1</v>
      </c>
      <c r="F17" s="379">
        <v>0</v>
      </c>
      <c r="G17" s="379">
        <v>0</v>
      </c>
      <c r="H17" s="379">
        <v>0</v>
      </c>
      <c r="I17" s="233">
        <f t="shared" si="7"/>
        <v>1</v>
      </c>
      <c r="J17" s="233">
        <f t="shared" si="8"/>
        <v>1</v>
      </c>
      <c r="K17" s="233">
        <f t="shared" si="9"/>
        <v>0</v>
      </c>
      <c r="L17" s="379">
        <v>0</v>
      </c>
      <c r="M17" s="379">
        <v>0</v>
      </c>
      <c r="N17" s="379">
        <v>1</v>
      </c>
      <c r="O17" s="379">
        <v>0</v>
      </c>
      <c r="P17" s="379">
        <v>0</v>
      </c>
      <c r="Q17" s="379">
        <v>0</v>
      </c>
      <c r="R17" s="379">
        <v>0</v>
      </c>
      <c r="S17" s="379">
        <v>0</v>
      </c>
      <c r="T17" s="233">
        <f t="shared" si="10"/>
        <v>1</v>
      </c>
      <c r="U17" s="198">
        <f t="shared" si="5"/>
        <v>0</v>
      </c>
      <c r="V17" s="258">
        <f t="shared" si="2"/>
        <v>1</v>
      </c>
      <c r="W17" s="258">
        <f t="shared" si="3"/>
        <v>1</v>
      </c>
      <c r="X17" s="259">
        <f t="shared" si="4"/>
        <v>0</v>
      </c>
    </row>
    <row r="18" spans="1:24" ht="13.5" customHeight="1">
      <c r="A18" s="193" t="s">
        <v>26</v>
      </c>
      <c r="B18" s="194" t="s">
        <v>32</v>
      </c>
      <c r="C18" s="379">
        <v>149</v>
      </c>
      <c r="D18" s="233">
        <f t="shared" si="6"/>
        <v>161</v>
      </c>
      <c r="E18" s="379">
        <v>48</v>
      </c>
      <c r="F18" s="379">
        <v>113</v>
      </c>
      <c r="G18" s="379">
        <v>0</v>
      </c>
      <c r="H18" s="379">
        <v>0</v>
      </c>
      <c r="I18" s="233">
        <f t="shared" si="7"/>
        <v>161</v>
      </c>
      <c r="J18" s="233">
        <f t="shared" si="8"/>
        <v>152</v>
      </c>
      <c r="K18" s="233">
        <f t="shared" si="9"/>
        <v>94</v>
      </c>
      <c r="L18" s="379">
        <v>94</v>
      </c>
      <c r="M18" s="379">
        <v>0</v>
      </c>
      <c r="N18" s="379">
        <v>58</v>
      </c>
      <c r="O18" s="379">
        <v>0</v>
      </c>
      <c r="P18" s="379">
        <v>0</v>
      </c>
      <c r="Q18" s="379">
        <v>9</v>
      </c>
      <c r="R18" s="379">
        <v>0</v>
      </c>
      <c r="S18" s="379">
        <v>0</v>
      </c>
      <c r="T18" s="233">
        <f t="shared" si="10"/>
        <v>67</v>
      </c>
      <c r="U18" s="198">
        <f t="shared" si="5"/>
        <v>0.618421052631579</v>
      </c>
      <c r="V18" s="258">
        <f t="shared" si="2"/>
        <v>161</v>
      </c>
      <c r="W18" s="258">
        <f t="shared" si="3"/>
        <v>161</v>
      </c>
      <c r="X18" s="259">
        <f t="shared" si="4"/>
        <v>0</v>
      </c>
    </row>
    <row r="19" spans="1:24" ht="13.5" customHeight="1">
      <c r="A19" s="193" t="s">
        <v>27</v>
      </c>
      <c r="B19" s="194" t="s">
        <v>34</v>
      </c>
      <c r="C19" s="379">
        <v>0</v>
      </c>
      <c r="D19" s="233">
        <f t="shared" si="6"/>
        <v>0</v>
      </c>
      <c r="E19" s="379">
        <v>0</v>
      </c>
      <c r="F19" s="379">
        <v>0</v>
      </c>
      <c r="G19" s="379">
        <v>0</v>
      </c>
      <c r="H19" s="379">
        <v>0</v>
      </c>
      <c r="I19" s="233">
        <f t="shared" si="7"/>
        <v>0</v>
      </c>
      <c r="J19" s="233">
        <f t="shared" si="8"/>
        <v>0</v>
      </c>
      <c r="K19" s="233">
        <f t="shared" si="9"/>
        <v>0</v>
      </c>
      <c r="L19" s="379">
        <v>0</v>
      </c>
      <c r="M19" s="379">
        <v>0</v>
      </c>
      <c r="N19" s="379">
        <v>0</v>
      </c>
      <c r="O19" s="379">
        <v>0</v>
      </c>
      <c r="P19" s="379">
        <v>0</v>
      </c>
      <c r="Q19" s="379">
        <v>0</v>
      </c>
      <c r="R19" s="379">
        <v>0</v>
      </c>
      <c r="S19" s="379">
        <v>0</v>
      </c>
      <c r="T19" s="233">
        <f t="shared" si="10"/>
        <v>0</v>
      </c>
      <c r="U19" s="198">
        <f t="shared" si="5"/>
      </c>
      <c r="V19" s="258">
        <f t="shared" si="2"/>
        <v>0</v>
      </c>
      <c r="W19" s="258">
        <f t="shared" si="3"/>
        <v>0</v>
      </c>
      <c r="X19" s="259">
        <f t="shared" si="4"/>
        <v>0</v>
      </c>
    </row>
    <row r="20" spans="1:24" ht="13.5" customHeight="1">
      <c r="A20" s="193" t="s">
        <v>29</v>
      </c>
      <c r="B20" s="194" t="s">
        <v>35</v>
      </c>
      <c r="C20" s="379">
        <v>15</v>
      </c>
      <c r="D20" s="233">
        <f t="shared" si="6"/>
        <v>15</v>
      </c>
      <c r="E20" s="379">
        <v>15</v>
      </c>
      <c r="F20" s="379">
        <v>0</v>
      </c>
      <c r="G20" s="379">
        <v>0</v>
      </c>
      <c r="H20" s="379">
        <v>0</v>
      </c>
      <c r="I20" s="233">
        <f t="shared" si="7"/>
        <v>15</v>
      </c>
      <c r="J20" s="233">
        <f t="shared" si="8"/>
        <v>15</v>
      </c>
      <c r="K20" s="233">
        <f t="shared" si="9"/>
        <v>0</v>
      </c>
      <c r="L20" s="379">
        <v>0</v>
      </c>
      <c r="M20" s="379">
        <v>0</v>
      </c>
      <c r="N20" s="379">
        <v>15</v>
      </c>
      <c r="O20" s="379">
        <v>0</v>
      </c>
      <c r="P20" s="379">
        <v>0</v>
      </c>
      <c r="Q20" s="379">
        <v>0</v>
      </c>
      <c r="R20" s="379">
        <v>0</v>
      </c>
      <c r="S20" s="379">
        <v>0</v>
      </c>
      <c r="T20" s="233">
        <f t="shared" si="10"/>
        <v>15</v>
      </c>
      <c r="U20" s="198">
        <f t="shared" si="5"/>
        <v>0</v>
      </c>
      <c r="V20" s="258">
        <f t="shared" si="2"/>
        <v>15</v>
      </c>
      <c r="W20" s="258">
        <f t="shared" si="3"/>
        <v>15</v>
      </c>
      <c r="X20" s="259">
        <f t="shared" si="4"/>
        <v>0</v>
      </c>
    </row>
    <row r="21" spans="1:24" ht="13.5" customHeight="1">
      <c r="A21" s="193" t="s">
        <v>30</v>
      </c>
      <c r="B21" s="194" t="s">
        <v>143</v>
      </c>
      <c r="C21" s="379">
        <v>0</v>
      </c>
      <c r="D21" s="233">
        <f t="shared" si="6"/>
        <v>0</v>
      </c>
      <c r="E21" s="379">
        <v>0</v>
      </c>
      <c r="F21" s="379">
        <v>0</v>
      </c>
      <c r="G21" s="379">
        <v>0</v>
      </c>
      <c r="H21" s="379">
        <v>0</v>
      </c>
      <c r="I21" s="233">
        <f t="shared" si="7"/>
        <v>0</v>
      </c>
      <c r="J21" s="233">
        <f t="shared" si="8"/>
        <v>0</v>
      </c>
      <c r="K21" s="233">
        <f t="shared" si="9"/>
        <v>0</v>
      </c>
      <c r="L21" s="379">
        <v>0</v>
      </c>
      <c r="M21" s="379">
        <v>0</v>
      </c>
      <c r="N21" s="379">
        <v>0</v>
      </c>
      <c r="O21" s="379">
        <v>0</v>
      </c>
      <c r="P21" s="379">
        <v>0</v>
      </c>
      <c r="Q21" s="379">
        <v>0</v>
      </c>
      <c r="R21" s="379">
        <v>0</v>
      </c>
      <c r="S21" s="379">
        <v>0</v>
      </c>
      <c r="T21" s="233">
        <f t="shared" si="10"/>
        <v>0</v>
      </c>
      <c r="U21" s="198">
        <f t="shared" si="5"/>
      </c>
      <c r="V21" s="258">
        <f t="shared" si="2"/>
        <v>0</v>
      </c>
      <c r="W21" s="258">
        <f t="shared" si="3"/>
        <v>0</v>
      </c>
      <c r="X21" s="259">
        <f t="shared" si="4"/>
        <v>0</v>
      </c>
    </row>
    <row r="22" spans="1:24" ht="13.5" customHeight="1">
      <c r="A22" s="193" t="s">
        <v>104</v>
      </c>
      <c r="B22" s="194" t="s">
        <v>142</v>
      </c>
      <c r="C22" s="379">
        <v>0</v>
      </c>
      <c r="D22" s="233">
        <f t="shared" si="6"/>
        <v>0</v>
      </c>
      <c r="E22" s="379">
        <v>0</v>
      </c>
      <c r="F22" s="379">
        <v>0</v>
      </c>
      <c r="G22" s="379">
        <v>0</v>
      </c>
      <c r="H22" s="379">
        <v>0</v>
      </c>
      <c r="I22" s="233">
        <f t="shared" si="7"/>
        <v>0</v>
      </c>
      <c r="J22" s="233">
        <f t="shared" si="8"/>
        <v>0</v>
      </c>
      <c r="K22" s="233">
        <f t="shared" si="9"/>
        <v>0</v>
      </c>
      <c r="L22" s="379">
        <v>0</v>
      </c>
      <c r="M22" s="379">
        <v>0</v>
      </c>
      <c r="N22" s="379">
        <v>0</v>
      </c>
      <c r="O22" s="379">
        <v>0</v>
      </c>
      <c r="P22" s="379">
        <v>0</v>
      </c>
      <c r="Q22" s="379">
        <v>0</v>
      </c>
      <c r="R22" s="379">
        <v>0</v>
      </c>
      <c r="S22" s="379">
        <v>0</v>
      </c>
      <c r="T22" s="233">
        <f t="shared" si="10"/>
        <v>0</v>
      </c>
      <c r="U22" s="198">
        <f t="shared" si="5"/>
      </c>
      <c r="V22" s="258">
        <f t="shared" si="2"/>
        <v>0</v>
      </c>
      <c r="W22" s="258">
        <f t="shared" si="3"/>
        <v>0</v>
      </c>
      <c r="X22" s="259">
        <f t="shared" si="4"/>
        <v>0</v>
      </c>
    </row>
    <row r="23" spans="1:24" ht="13.5" customHeight="1">
      <c r="A23" s="193" t="s">
        <v>101</v>
      </c>
      <c r="B23" s="194" t="s">
        <v>102</v>
      </c>
      <c r="C23" s="379">
        <v>0</v>
      </c>
      <c r="D23" s="233">
        <f t="shared" si="6"/>
        <v>0</v>
      </c>
      <c r="E23" s="379">
        <v>0</v>
      </c>
      <c r="F23" s="379">
        <v>0</v>
      </c>
      <c r="G23" s="379">
        <v>0</v>
      </c>
      <c r="H23" s="379">
        <v>0</v>
      </c>
      <c r="I23" s="233">
        <f t="shared" si="7"/>
        <v>0</v>
      </c>
      <c r="J23" s="233">
        <f t="shared" si="8"/>
        <v>0</v>
      </c>
      <c r="K23" s="233">
        <f>L23+M23</f>
        <v>0</v>
      </c>
      <c r="L23" s="379">
        <v>0</v>
      </c>
      <c r="M23" s="379">
        <v>0</v>
      </c>
      <c r="N23" s="379">
        <v>0</v>
      </c>
      <c r="O23" s="379">
        <v>0</v>
      </c>
      <c r="P23" s="379">
        <v>0</v>
      </c>
      <c r="Q23" s="379">
        <v>0</v>
      </c>
      <c r="R23" s="379">
        <v>0</v>
      </c>
      <c r="S23" s="379">
        <v>0</v>
      </c>
      <c r="T23" s="233">
        <f t="shared" si="10"/>
        <v>0</v>
      </c>
      <c r="U23" s="198">
        <f t="shared" si="5"/>
      </c>
      <c r="V23" s="258">
        <f t="shared" si="2"/>
        <v>0</v>
      </c>
      <c r="W23" s="258">
        <f t="shared" si="3"/>
        <v>0</v>
      </c>
      <c r="X23" s="259">
        <f t="shared" si="4"/>
        <v>0</v>
      </c>
    </row>
    <row r="24" spans="1:24" ht="14.25" customHeight="1">
      <c r="A24" s="170" t="s">
        <v>1</v>
      </c>
      <c r="B24" s="171" t="s">
        <v>90</v>
      </c>
      <c r="C24" s="674">
        <f aca="true" t="shared" si="11" ref="C24:S24">SUM(C25:C37)</f>
        <v>795</v>
      </c>
      <c r="D24" s="674">
        <f t="shared" si="11"/>
        <v>859</v>
      </c>
      <c r="E24" s="674">
        <f t="shared" si="11"/>
        <v>712</v>
      </c>
      <c r="F24" s="674">
        <f t="shared" si="11"/>
        <v>147</v>
      </c>
      <c r="G24" s="674">
        <f t="shared" si="11"/>
        <v>2</v>
      </c>
      <c r="H24" s="674">
        <f t="shared" si="11"/>
        <v>0</v>
      </c>
      <c r="I24" s="674">
        <f t="shared" si="11"/>
        <v>857</v>
      </c>
      <c r="J24" s="674">
        <f t="shared" si="11"/>
        <v>667</v>
      </c>
      <c r="K24" s="674">
        <f t="shared" si="11"/>
        <v>31</v>
      </c>
      <c r="L24" s="674">
        <f t="shared" si="11"/>
        <v>28</v>
      </c>
      <c r="M24" s="674">
        <f t="shared" si="11"/>
        <v>3</v>
      </c>
      <c r="N24" s="674">
        <f t="shared" si="11"/>
        <v>634</v>
      </c>
      <c r="O24" s="674">
        <f t="shared" si="11"/>
        <v>0</v>
      </c>
      <c r="P24" s="674">
        <f t="shared" si="11"/>
        <v>2</v>
      </c>
      <c r="Q24" s="674">
        <f t="shared" si="11"/>
        <v>186</v>
      </c>
      <c r="R24" s="674">
        <f t="shared" si="11"/>
        <v>1</v>
      </c>
      <c r="S24" s="674">
        <f t="shared" si="11"/>
        <v>3</v>
      </c>
      <c r="T24" s="674">
        <f>SUM(T25:T37)</f>
        <v>826</v>
      </c>
      <c r="U24" s="675">
        <f t="shared" si="5"/>
        <v>0.046476761619190406</v>
      </c>
      <c r="V24" s="258">
        <f t="shared" si="2"/>
        <v>857</v>
      </c>
      <c r="W24" s="258">
        <f t="shared" si="3"/>
        <v>857</v>
      </c>
      <c r="X24" s="259">
        <f t="shared" si="4"/>
        <v>0</v>
      </c>
    </row>
    <row r="25" spans="1:24" ht="14.25" customHeight="1">
      <c r="A25" s="193" t="s">
        <v>13</v>
      </c>
      <c r="B25" s="194" t="s">
        <v>31</v>
      </c>
      <c r="C25" s="379">
        <v>445</v>
      </c>
      <c r="D25" s="233">
        <f aca="true" t="shared" si="12" ref="D25:D37">E25+F25</f>
        <v>459</v>
      </c>
      <c r="E25" s="379">
        <v>418</v>
      </c>
      <c r="F25" s="379">
        <v>41</v>
      </c>
      <c r="G25" s="379">
        <v>0</v>
      </c>
      <c r="H25" s="379">
        <v>0</v>
      </c>
      <c r="I25" s="233">
        <f>J25+Q25+R25+S25</f>
        <v>459</v>
      </c>
      <c r="J25" s="233">
        <f t="shared" si="8"/>
        <v>378</v>
      </c>
      <c r="K25" s="233">
        <f>L25+M25</f>
        <v>7</v>
      </c>
      <c r="L25" s="379">
        <v>5</v>
      </c>
      <c r="M25" s="379">
        <v>2</v>
      </c>
      <c r="N25" s="379">
        <v>371</v>
      </c>
      <c r="O25" s="379">
        <v>0</v>
      </c>
      <c r="P25" s="379">
        <v>0</v>
      </c>
      <c r="Q25" s="379">
        <v>77</v>
      </c>
      <c r="R25" s="379">
        <v>1</v>
      </c>
      <c r="S25" s="380">
        <v>3</v>
      </c>
      <c r="T25" s="233">
        <f t="shared" si="10"/>
        <v>452</v>
      </c>
      <c r="U25" s="198">
        <f t="shared" si="5"/>
        <v>0.018518518518518517</v>
      </c>
      <c r="V25" s="258">
        <f t="shared" si="2"/>
        <v>459</v>
      </c>
      <c r="W25" s="258">
        <f t="shared" si="3"/>
        <v>459</v>
      </c>
      <c r="X25" s="259">
        <f t="shared" si="4"/>
        <v>0</v>
      </c>
    </row>
    <row r="26" spans="1:24" ht="14.25" customHeight="1">
      <c r="A26" s="193" t="s">
        <v>14</v>
      </c>
      <c r="B26" s="195" t="s">
        <v>33</v>
      </c>
      <c r="C26" s="379">
        <v>14</v>
      </c>
      <c r="D26" s="233">
        <f t="shared" si="12"/>
        <v>16</v>
      </c>
      <c r="E26" s="379">
        <v>15</v>
      </c>
      <c r="F26" s="379">
        <v>1</v>
      </c>
      <c r="G26" s="379">
        <v>0</v>
      </c>
      <c r="H26" s="379">
        <v>0</v>
      </c>
      <c r="I26" s="233">
        <f aca="true" t="shared" si="13" ref="I26:I37">J26+Q26+R26+S26</f>
        <v>16</v>
      </c>
      <c r="J26" s="233">
        <f t="shared" si="8"/>
        <v>12</v>
      </c>
      <c r="K26" s="233">
        <f aca="true" t="shared" si="14" ref="K26:K37">L26+M26</f>
        <v>0</v>
      </c>
      <c r="L26" s="379">
        <v>0</v>
      </c>
      <c r="M26" s="379">
        <v>0</v>
      </c>
      <c r="N26" s="379">
        <v>12</v>
      </c>
      <c r="O26" s="379">
        <v>0</v>
      </c>
      <c r="P26" s="379">
        <v>0</v>
      </c>
      <c r="Q26" s="379">
        <v>4</v>
      </c>
      <c r="R26" s="379">
        <v>0</v>
      </c>
      <c r="S26" s="379">
        <v>0</v>
      </c>
      <c r="T26" s="233">
        <f t="shared" si="10"/>
        <v>16</v>
      </c>
      <c r="U26" s="198">
        <f t="shared" si="5"/>
        <v>0</v>
      </c>
      <c r="V26" s="258">
        <f t="shared" si="2"/>
        <v>16</v>
      </c>
      <c r="W26" s="258">
        <f t="shared" si="3"/>
        <v>16</v>
      </c>
      <c r="X26" s="259">
        <f t="shared" si="4"/>
        <v>0</v>
      </c>
    </row>
    <row r="27" spans="1:24" ht="14.25" customHeight="1">
      <c r="A27" s="193" t="s">
        <v>19</v>
      </c>
      <c r="B27" s="196" t="s">
        <v>141</v>
      </c>
      <c r="C27" s="379">
        <v>37</v>
      </c>
      <c r="D27" s="233">
        <f t="shared" si="12"/>
        <v>39</v>
      </c>
      <c r="E27" s="379">
        <v>34</v>
      </c>
      <c r="F27" s="379">
        <v>5</v>
      </c>
      <c r="G27" s="379">
        <v>0</v>
      </c>
      <c r="H27" s="379">
        <v>0</v>
      </c>
      <c r="I27" s="233">
        <f t="shared" si="13"/>
        <v>39</v>
      </c>
      <c r="J27" s="233">
        <f t="shared" si="8"/>
        <v>35</v>
      </c>
      <c r="K27" s="233">
        <f t="shared" si="14"/>
        <v>1</v>
      </c>
      <c r="L27" s="379">
        <v>0</v>
      </c>
      <c r="M27" s="379">
        <v>1</v>
      </c>
      <c r="N27" s="379">
        <v>34</v>
      </c>
      <c r="O27" s="379">
        <v>0</v>
      </c>
      <c r="P27" s="379">
        <v>0</v>
      </c>
      <c r="Q27" s="379">
        <v>4</v>
      </c>
      <c r="R27" s="379">
        <v>0</v>
      </c>
      <c r="S27" s="379">
        <v>0</v>
      </c>
      <c r="T27" s="233">
        <f t="shared" si="10"/>
        <v>38</v>
      </c>
      <c r="U27" s="198">
        <f t="shared" si="5"/>
        <v>0.02857142857142857</v>
      </c>
      <c r="V27" s="258">
        <f t="shared" si="2"/>
        <v>39</v>
      </c>
      <c r="W27" s="258">
        <f t="shared" si="3"/>
        <v>39</v>
      </c>
      <c r="X27" s="259">
        <f t="shared" si="4"/>
        <v>0</v>
      </c>
    </row>
    <row r="28" spans="1:24" ht="14.25" customHeight="1">
      <c r="A28" s="193" t="s">
        <v>22</v>
      </c>
      <c r="B28" s="194" t="s">
        <v>145</v>
      </c>
      <c r="C28" s="380">
        <v>2</v>
      </c>
      <c r="D28" s="233">
        <f t="shared" si="12"/>
        <v>2</v>
      </c>
      <c r="E28" s="379">
        <v>2</v>
      </c>
      <c r="F28" s="379">
        <v>0</v>
      </c>
      <c r="G28" s="379">
        <v>0</v>
      </c>
      <c r="H28" s="379">
        <v>0</v>
      </c>
      <c r="I28" s="233">
        <f t="shared" si="13"/>
        <v>2</v>
      </c>
      <c r="J28" s="233">
        <f t="shared" si="8"/>
        <v>1</v>
      </c>
      <c r="K28" s="233">
        <f t="shared" si="14"/>
        <v>0</v>
      </c>
      <c r="L28" s="379">
        <v>0</v>
      </c>
      <c r="M28" s="379">
        <v>0</v>
      </c>
      <c r="N28" s="379">
        <v>1</v>
      </c>
      <c r="O28" s="379">
        <v>0</v>
      </c>
      <c r="P28" s="379">
        <v>0</v>
      </c>
      <c r="Q28" s="379">
        <v>1</v>
      </c>
      <c r="R28" s="379">
        <v>0</v>
      </c>
      <c r="S28" s="379">
        <v>0</v>
      </c>
      <c r="T28" s="233">
        <f t="shared" si="10"/>
        <v>2</v>
      </c>
      <c r="U28" s="198">
        <f t="shared" si="5"/>
        <v>0</v>
      </c>
      <c r="V28" s="258">
        <f t="shared" si="2"/>
        <v>2</v>
      </c>
      <c r="W28" s="258">
        <f t="shared" si="3"/>
        <v>2</v>
      </c>
      <c r="X28" s="259">
        <f t="shared" si="4"/>
        <v>0</v>
      </c>
    </row>
    <row r="29" spans="1:24" ht="16.5" customHeight="1">
      <c r="A29" s="193" t="s">
        <v>23</v>
      </c>
      <c r="B29" s="197" t="s">
        <v>144</v>
      </c>
      <c r="C29" s="379">
        <v>0</v>
      </c>
      <c r="D29" s="233">
        <f t="shared" si="12"/>
        <v>2</v>
      </c>
      <c r="E29" s="379">
        <v>2</v>
      </c>
      <c r="F29" s="379">
        <v>0</v>
      </c>
      <c r="G29" s="379">
        <v>0</v>
      </c>
      <c r="H29" s="379">
        <v>0</v>
      </c>
      <c r="I29" s="233">
        <f t="shared" si="13"/>
        <v>2</v>
      </c>
      <c r="J29" s="233">
        <f t="shared" si="8"/>
        <v>1</v>
      </c>
      <c r="K29" s="233">
        <f t="shared" si="14"/>
        <v>0</v>
      </c>
      <c r="L29" s="379">
        <v>0</v>
      </c>
      <c r="M29" s="379">
        <v>0</v>
      </c>
      <c r="N29" s="379">
        <v>1</v>
      </c>
      <c r="O29" s="379">
        <v>0</v>
      </c>
      <c r="P29" s="379">
        <v>0</v>
      </c>
      <c r="Q29" s="379">
        <v>1</v>
      </c>
      <c r="R29" s="379">
        <v>0</v>
      </c>
      <c r="S29" s="379">
        <v>0</v>
      </c>
      <c r="T29" s="233">
        <f t="shared" si="10"/>
        <v>2</v>
      </c>
      <c r="U29" s="198">
        <f t="shared" si="5"/>
        <v>0</v>
      </c>
      <c r="V29" s="258">
        <f t="shared" si="2"/>
        <v>2</v>
      </c>
      <c r="W29" s="258">
        <f t="shared" si="3"/>
        <v>2</v>
      </c>
      <c r="X29" s="259">
        <f t="shared" si="4"/>
        <v>0</v>
      </c>
    </row>
    <row r="30" spans="1:24" ht="14.25" customHeight="1">
      <c r="A30" s="193" t="s">
        <v>24</v>
      </c>
      <c r="B30" s="194" t="s">
        <v>128</v>
      </c>
      <c r="C30" s="379">
        <v>81</v>
      </c>
      <c r="D30" s="233">
        <f t="shared" si="12"/>
        <v>99</v>
      </c>
      <c r="E30" s="379">
        <v>97</v>
      </c>
      <c r="F30" s="379">
        <v>2</v>
      </c>
      <c r="G30" s="379">
        <v>0</v>
      </c>
      <c r="H30" s="379">
        <v>0</v>
      </c>
      <c r="I30" s="233">
        <f t="shared" si="13"/>
        <v>99</v>
      </c>
      <c r="J30" s="233">
        <f t="shared" si="8"/>
        <v>30</v>
      </c>
      <c r="K30" s="233">
        <f t="shared" si="14"/>
        <v>1</v>
      </c>
      <c r="L30" s="379">
        <v>1</v>
      </c>
      <c r="M30" s="379">
        <v>0</v>
      </c>
      <c r="N30" s="379">
        <v>29</v>
      </c>
      <c r="O30" s="379">
        <v>0</v>
      </c>
      <c r="P30" s="379">
        <v>0</v>
      </c>
      <c r="Q30" s="379">
        <v>69</v>
      </c>
      <c r="R30" s="379">
        <v>0</v>
      </c>
      <c r="S30" s="379">
        <v>0</v>
      </c>
      <c r="T30" s="233">
        <f t="shared" si="10"/>
        <v>98</v>
      </c>
      <c r="U30" s="198">
        <f t="shared" si="5"/>
        <v>0.03333333333333333</v>
      </c>
      <c r="V30" s="258">
        <f t="shared" si="2"/>
        <v>99</v>
      </c>
      <c r="W30" s="258">
        <f t="shared" si="3"/>
        <v>99</v>
      </c>
      <c r="X30" s="259">
        <f>V30-W30</f>
        <v>0</v>
      </c>
    </row>
    <row r="31" spans="1:24" ht="14.25" customHeight="1">
      <c r="A31" s="193" t="s">
        <v>25</v>
      </c>
      <c r="B31" s="194" t="s">
        <v>129</v>
      </c>
      <c r="C31" s="379">
        <v>0</v>
      </c>
      <c r="D31" s="233">
        <f t="shared" si="12"/>
        <v>0</v>
      </c>
      <c r="E31" s="379">
        <v>0</v>
      </c>
      <c r="F31" s="379">
        <v>0</v>
      </c>
      <c r="G31" s="379">
        <v>0</v>
      </c>
      <c r="H31" s="379">
        <v>0</v>
      </c>
      <c r="I31" s="233">
        <f t="shared" si="13"/>
        <v>0</v>
      </c>
      <c r="J31" s="233">
        <f t="shared" si="8"/>
        <v>0</v>
      </c>
      <c r="K31" s="233">
        <f t="shared" si="14"/>
        <v>0</v>
      </c>
      <c r="L31" s="379">
        <v>0</v>
      </c>
      <c r="M31" s="379">
        <v>0</v>
      </c>
      <c r="N31" s="379">
        <v>0</v>
      </c>
      <c r="O31" s="379">
        <v>0</v>
      </c>
      <c r="P31" s="379">
        <v>0</v>
      </c>
      <c r="Q31" s="379">
        <v>0</v>
      </c>
      <c r="R31" s="379">
        <v>0</v>
      </c>
      <c r="S31" s="379">
        <v>0</v>
      </c>
      <c r="T31" s="233">
        <f t="shared" si="10"/>
        <v>0</v>
      </c>
      <c r="U31" s="198">
        <f t="shared" si="5"/>
      </c>
      <c r="V31" s="258">
        <f t="shared" si="2"/>
        <v>0</v>
      </c>
      <c r="W31" s="258">
        <f t="shared" si="3"/>
        <v>0</v>
      </c>
      <c r="X31" s="259">
        <f t="shared" si="4"/>
        <v>0</v>
      </c>
    </row>
    <row r="32" spans="1:24" ht="12.75" customHeight="1">
      <c r="A32" s="193" t="s">
        <v>26</v>
      </c>
      <c r="B32" s="194" t="s">
        <v>32</v>
      </c>
      <c r="C32" s="379">
        <v>210</v>
      </c>
      <c r="D32" s="233">
        <f t="shared" si="12"/>
        <v>236</v>
      </c>
      <c r="E32" s="379">
        <v>138</v>
      </c>
      <c r="F32" s="379">
        <v>98</v>
      </c>
      <c r="G32" s="379">
        <v>2</v>
      </c>
      <c r="H32" s="379">
        <v>0</v>
      </c>
      <c r="I32" s="233">
        <f t="shared" si="13"/>
        <v>234</v>
      </c>
      <c r="J32" s="233">
        <f t="shared" si="8"/>
        <v>205</v>
      </c>
      <c r="K32" s="233">
        <f t="shared" si="14"/>
        <v>22</v>
      </c>
      <c r="L32" s="379">
        <v>22</v>
      </c>
      <c r="M32" s="379">
        <v>0</v>
      </c>
      <c r="N32" s="379">
        <v>181</v>
      </c>
      <c r="O32" s="379">
        <v>0</v>
      </c>
      <c r="P32" s="379">
        <v>2</v>
      </c>
      <c r="Q32" s="379">
        <v>29</v>
      </c>
      <c r="R32" s="379">
        <v>0</v>
      </c>
      <c r="S32" s="379">
        <v>0</v>
      </c>
      <c r="T32" s="233">
        <f t="shared" si="10"/>
        <v>212</v>
      </c>
      <c r="U32" s="198">
        <f t="shared" si="5"/>
        <v>0.1073170731707317</v>
      </c>
      <c r="V32" s="258">
        <f t="shared" si="2"/>
        <v>234</v>
      </c>
      <c r="W32" s="258">
        <f t="shared" si="3"/>
        <v>234</v>
      </c>
      <c r="X32" s="259">
        <f t="shared" si="4"/>
        <v>0</v>
      </c>
    </row>
    <row r="33" spans="1:24" ht="12.75" customHeight="1">
      <c r="A33" s="193" t="s">
        <v>27</v>
      </c>
      <c r="B33" s="194" t="s">
        <v>34</v>
      </c>
      <c r="C33" s="379">
        <v>6</v>
      </c>
      <c r="D33" s="233">
        <f t="shared" si="12"/>
        <v>6</v>
      </c>
      <c r="E33" s="379">
        <v>6</v>
      </c>
      <c r="F33" s="379">
        <v>0</v>
      </c>
      <c r="G33" s="379">
        <v>0</v>
      </c>
      <c r="H33" s="379">
        <v>0</v>
      </c>
      <c r="I33" s="233">
        <f t="shared" si="13"/>
        <v>6</v>
      </c>
      <c r="J33" s="233">
        <f t="shared" si="8"/>
        <v>5</v>
      </c>
      <c r="K33" s="233">
        <f t="shared" si="14"/>
        <v>0</v>
      </c>
      <c r="L33" s="379">
        <v>0</v>
      </c>
      <c r="M33" s="379">
        <v>0</v>
      </c>
      <c r="N33" s="379">
        <v>5</v>
      </c>
      <c r="O33" s="379">
        <v>0</v>
      </c>
      <c r="P33" s="379">
        <v>0</v>
      </c>
      <c r="Q33" s="379">
        <v>1</v>
      </c>
      <c r="R33" s="379">
        <v>0</v>
      </c>
      <c r="S33" s="379">
        <v>0</v>
      </c>
      <c r="T33" s="233">
        <f t="shared" si="10"/>
        <v>6</v>
      </c>
      <c r="U33" s="198">
        <f t="shared" si="5"/>
        <v>0</v>
      </c>
      <c r="V33" s="258">
        <f t="shared" si="2"/>
        <v>6</v>
      </c>
      <c r="W33" s="258">
        <f t="shared" si="3"/>
        <v>6</v>
      </c>
      <c r="X33" s="259">
        <f t="shared" si="4"/>
        <v>0</v>
      </c>
    </row>
    <row r="34" spans="1:24" ht="12.75" customHeight="1">
      <c r="A34" s="193" t="s">
        <v>29</v>
      </c>
      <c r="B34" s="194" t="s">
        <v>35</v>
      </c>
      <c r="C34" s="379">
        <v>0</v>
      </c>
      <c r="D34" s="233">
        <f t="shared" si="12"/>
        <v>0</v>
      </c>
      <c r="E34" s="379">
        <v>0</v>
      </c>
      <c r="F34" s="379">
        <v>0</v>
      </c>
      <c r="G34" s="379">
        <v>0</v>
      </c>
      <c r="H34" s="379">
        <v>0</v>
      </c>
      <c r="I34" s="233">
        <f t="shared" si="13"/>
        <v>0</v>
      </c>
      <c r="J34" s="233">
        <f t="shared" si="8"/>
        <v>0</v>
      </c>
      <c r="K34" s="233">
        <f t="shared" si="14"/>
        <v>0</v>
      </c>
      <c r="L34" s="379">
        <v>0</v>
      </c>
      <c r="M34" s="379">
        <v>0</v>
      </c>
      <c r="N34" s="379">
        <v>0</v>
      </c>
      <c r="O34" s="379">
        <v>0</v>
      </c>
      <c r="P34" s="379">
        <v>0</v>
      </c>
      <c r="Q34" s="379">
        <v>0</v>
      </c>
      <c r="R34" s="379">
        <v>0</v>
      </c>
      <c r="S34" s="379">
        <v>0</v>
      </c>
      <c r="T34" s="233">
        <f t="shared" si="10"/>
        <v>0</v>
      </c>
      <c r="U34" s="198">
        <f t="shared" si="5"/>
      </c>
      <c r="V34" s="258">
        <f t="shared" si="2"/>
        <v>0</v>
      </c>
      <c r="W34" s="258">
        <f t="shared" si="3"/>
        <v>0</v>
      </c>
      <c r="X34" s="259">
        <f t="shared" si="4"/>
        <v>0</v>
      </c>
    </row>
    <row r="35" spans="1:24" ht="12.75" customHeight="1">
      <c r="A35" s="193" t="s">
        <v>30</v>
      </c>
      <c r="B35" s="194" t="s">
        <v>143</v>
      </c>
      <c r="C35" s="379">
        <v>0</v>
      </c>
      <c r="D35" s="233">
        <f t="shared" si="12"/>
        <v>0</v>
      </c>
      <c r="E35" s="379">
        <v>0</v>
      </c>
      <c r="F35" s="379">
        <v>0</v>
      </c>
      <c r="G35" s="379">
        <v>0</v>
      </c>
      <c r="H35" s="379">
        <v>0</v>
      </c>
      <c r="I35" s="233">
        <f t="shared" si="13"/>
        <v>0</v>
      </c>
      <c r="J35" s="233">
        <f t="shared" si="8"/>
        <v>0</v>
      </c>
      <c r="K35" s="233">
        <f t="shared" si="14"/>
        <v>0</v>
      </c>
      <c r="L35" s="379">
        <v>0</v>
      </c>
      <c r="M35" s="379">
        <v>0</v>
      </c>
      <c r="N35" s="379">
        <v>0</v>
      </c>
      <c r="O35" s="379">
        <v>0</v>
      </c>
      <c r="P35" s="379">
        <v>0</v>
      </c>
      <c r="Q35" s="379">
        <v>0</v>
      </c>
      <c r="R35" s="379">
        <v>0</v>
      </c>
      <c r="S35" s="379">
        <v>0</v>
      </c>
      <c r="T35" s="233">
        <f t="shared" si="10"/>
        <v>0</v>
      </c>
      <c r="U35" s="198">
        <f t="shared" si="5"/>
      </c>
      <c r="V35" s="258">
        <f t="shared" si="2"/>
        <v>0</v>
      </c>
      <c r="W35" s="258">
        <f t="shared" si="3"/>
        <v>0</v>
      </c>
      <c r="X35" s="259">
        <f t="shared" si="4"/>
        <v>0</v>
      </c>
    </row>
    <row r="36" spans="1:24" ht="12.75" customHeight="1">
      <c r="A36" s="193" t="s">
        <v>104</v>
      </c>
      <c r="B36" s="194" t="s">
        <v>142</v>
      </c>
      <c r="C36" s="379">
        <v>0</v>
      </c>
      <c r="D36" s="233">
        <f t="shared" si="12"/>
        <v>0</v>
      </c>
      <c r="E36" s="379">
        <v>0</v>
      </c>
      <c r="F36" s="379">
        <v>0</v>
      </c>
      <c r="G36" s="379">
        <v>0</v>
      </c>
      <c r="H36" s="379">
        <v>0</v>
      </c>
      <c r="I36" s="233">
        <f t="shared" si="13"/>
        <v>0</v>
      </c>
      <c r="J36" s="233">
        <f t="shared" si="8"/>
        <v>0</v>
      </c>
      <c r="K36" s="233">
        <f t="shared" si="14"/>
        <v>0</v>
      </c>
      <c r="L36" s="379">
        <v>0</v>
      </c>
      <c r="M36" s="379">
        <v>0</v>
      </c>
      <c r="N36" s="379">
        <v>0</v>
      </c>
      <c r="O36" s="379">
        <v>0</v>
      </c>
      <c r="P36" s="379">
        <v>0</v>
      </c>
      <c r="Q36" s="379">
        <v>0</v>
      </c>
      <c r="R36" s="379">
        <v>0</v>
      </c>
      <c r="S36" s="379">
        <v>0</v>
      </c>
      <c r="T36" s="233">
        <f t="shared" si="10"/>
        <v>0</v>
      </c>
      <c r="U36" s="198">
        <f t="shared" si="5"/>
      </c>
      <c r="V36" s="258">
        <f t="shared" si="2"/>
        <v>0</v>
      </c>
      <c r="W36" s="258">
        <f t="shared" si="3"/>
        <v>0</v>
      </c>
      <c r="X36" s="259">
        <f t="shared" si="4"/>
        <v>0</v>
      </c>
    </row>
    <row r="37" spans="1:24" ht="12.75" customHeight="1">
      <c r="A37" s="193" t="s">
        <v>101</v>
      </c>
      <c r="B37" s="194" t="s">
        <v>102</v>
      </c>
      <c r="C37" s="379">
        <v>0</v>
      </c>
      <c r="D37" s="233">
        <f t="shared" si="12"/>
        <v>0</v>
      </c>
      <c r="E37" s="379">
        <v>0</v>
      </c>
      <c r="F37" s="379">
        <v>0</v>
      </c>
      <c r="G37" s="379">
        <v>0</v>
      </c>
      <c r="H37" s="379">
        <v>0</v>
      </c>
      <c r="I37" s="233">
        <f t="shared" si="13"/>
        <v>0</v>
      </c>
      <c r="J37" s="233">
        <f t="shared" si="8"/>
        <v>0</v>
      </c>
      <c r="K37" s="233">
        <f t="shared" si="14"/>
        <v>0</v>
      </c>
      <c r="L37" s="379">
        <v>0</v>
      </c>
      <c r="M37" s="379">
        <v>0</v>
      </c>
      <c r="N37" s="379">
        <v>0</v>
      </c>
      <c r="O37" s="379">
        <v>0</v>
      </c>
      <c r="P37" s="379">
        <v>0</v>
      </c>
      <c r="Q37" s="379">
        <v>0</v>
      </c>
      <c r="R37" s="379">
        <v>0</v>
      </c>
      <c r="S37" s="379">
        <v>0</v>
      </c>
      <c r="T37" s="233">
        <f>SUM(N37:S37)</f>
        <v>0</v>
      </c>
      <c r="U37" s="198">
        <f>IF(J37&lt;&gt;0,K37/J37,"")</f>
      </c>
      <c r="V37" s="258">
        <f t="shared" si="2"/>
        <v>0</v>
      </c>
      <c r="W37" s="258">
        <f t="shared" si="3"/>
        <v>0</v>
      </c>
      <c r="X37" s="259">
        <f t="shared" si="4"/>
        <v>0</v>
      </c>
    </row>
    <row r="38" spans="1:21" s="173" customFormat="1" ht="15.75" customHeight="1">
      <c r="A38" s="693" t="str">
        <f>TT!C7</f>
        <v>Sơn La, ngày        tháng     năm 2021</v>
      </c>
      <c r="B38" s="694"/>
      <c r="C38" s="694"/>
      <c r="D38" s="694"/>
      <c r="E38" s="694"/>
      <c r="F38" s="185"/>
      <c r="G38" s="185"/>
      <c r="H38" s="185"/>
      <c r="I38" s="172"/>
      <c r="J38" s="172"/>
      <c r="K38" s="172"/>
      <c r="L38" s="172"/>
      <c r="M38" s="172"/>
      <c r="N38" s="689" t="str">
        <f>TT!C4</f>
        <v>Sơn La, ngày       tháng     năm 2021</v>
      </c>
      <c r="O38" s="690"/>
      <c r="P38" s="690"/>
      <c r="Q38" s="690"/>
      <c r="R38" s="690"/>
      <c r="S38" s="690"/>
      <c r="T38" s="690"/>
      <c r="U38" s="690"/>
    </row>
    <row r="39" spans="1:21" ht="19.5" customHeight="1">
      <c r="A39" s="687" t="s">
        <v>282</v>
      </c>
      <c r="B39" s="688"/>
      <c r="C39" s="688"/>
      <c r="D39" s="688"/>
      <c r="E39" s="688"/>
      <c r="F39" s="186"/>
      <c r="G39" s="186"/>
      <c r="H39" s="186"/>
      <c r="I39" s="166"/>
      <c r="J39" s="166"/>
      <c r="K39" s="166"/>
      <c r="L39" s="166"/>
      <c r="M39" s="166"/>
      <c r="N39" s="691" t="str">
        <f>TT!C5</f>
        <v>PHÓ CỤC TRƯỞNG</v>
      </c>
      <c r="O39" s="691"/>
      <c r="P39" s="691"/>
      <c r="Q39" s="691"/>
      <c r="R39" s="691"/>
      <c r="S39" s="691"/>
      <c r="T39" s="691"/>
      <c r="U39" s="691"/>
    </row>
    <row r="40" spans="1:21" ht="39.75" customHeight="1">
      <c r="A40" s="187"/>
      <c r="B40" s="187"/>
      <c r="C40" s="187"/>
      <c r="D40" s="187"/>
      <c r="E40" s="187"/>
      <c r="F40" s="159"/>
      <c r="G40" s="159"/>
      <c r="H40" s="159"/>
      <c r="I40" s="166"/>
      <c r="J40" s="166"/>
      <c r="K40" s="166"/>
      <c r="L40" s="166"/>
      <c r="M40" s="166"/>
      <c r="N40" s="166"/>
      <c r="O40" s="166"/>
      <c r="P40" s="159"/>
      <c r="Q40" s="174"/>
      <c r="R40" s="159"/>
      <c r="S40" s="166"/>
      <c r="T40" s="162"/>
      <c r="U40" s="162"/>
    </row>
    <row r="41" spans="1:21" ht="15.75" customHeight="1">
      <c r="A41" s="686" t="str">
        <f>TT!C6</f>
        <v>Nguyễn Thị Ngọc</v>
      </c>
      <c r="B41" s="686"/>
      <c r="C41" s="686"/>
      <c r="D41" s="686"/>
      <c r="E41" s="686"/>
      <c r="F41" s="175" t="s">
        <v>2</v>
      </c>
      <c r="G41" s="175"/>
      <c r="H41" s="175"/>
      <c r="I41" s="175"/>
      <c r="J41" s="175"/>
      <c r="K41" s="175"/>
      <c r="L41" s="175"/>
      <c r="M41" s="175"/>
      <c r="N41" s="692" t="str">
        <f>TT!C3</f>
        <v>Lò Anh Vĩnh</v>
      </c>
      <c r="O41" s="692"/>
      <c r="P41" s="692"/>
      <c r="Q41" s="692"/>
      <c r="R41" s="692"/>
      <c r="S41" s="692"/>
      <c r="T41" s="692"/>
      <c r="U41" s="692"/>
    </row>
    <row r="42" spans="1:21" ht="15.75">
      <c r="A42" s="175"/>
      <c r="B42" s="175"/>
      <c r="C42" s="175"/>
      <c r="D42" s="175"/>
      <c r="E42" s="176"/>
      <c r="F42" s="175"/>
      <c r="G42" s="175"/>
      <c r="H42" s="175"/>
      <c r="I42" s="175"/>
      <c r="J42" s="175"/>
      <c r="K42" s="175"/>
      <c r="L42" s="175"/>
      <c r="M42" s="175"/>
      <c r="N42" s="177"/>
      <c r="O42" s="177"/>
      <c r="P42" s="177"/>
      <c r="Q42" s="178"/>
      <c r="R42" s="177"/>
      <c r="S42" s="177"/>
      <c r="T42" s="177"/>
      <c r="U42" s="177"/>
    </row>
  </sheetData>
  <sheetProtection formatCells="0" formatColumns="0" formatRows="0" insertRows="0"/>
  <mergeCells count="35">
    <mergeCell ref="P1:U1"/>
    <mergeCell ref="E4:E7"/>
    <mergeCell ref="P2:U2"/>
    <mergeCell ref="A3:A7"/>
    <mergeCell ref="D3:D7"/>
    <mergeCell ref="P5:P7"/>
    <mergeCell ref="I3:I7"/>
    <mergeCell ref="L5:M6"/>
    <mergeCell ref="N5:N7"/>
    <mergeCell ref="A1:D1"/>
    <mergeCell ref="J4:J7"/>
    <mergeCell ref="F4:F7"/>
    <mergeCell ref="G3:G7"/>
    <mergeCell ref="J3:S3"/>
    <mergeCell ref="U3:U7"/>
    <mergeCell ref="T3:T7"/>
    <mergeCell ref="K5:K7"/>
    <mergeCell ref="S4:S7"/>
    <mergeCell ref="R4:R7"/>
    <mergeCell ref="A9:B9"/>
    <mergeCell ref="B3:B7"/>
    <mergeCell ref="A8:B8"/>
    <mergeCell ref="H3:H7"/>
    <mergeCell ref="E3:F3"/>
    <mergeCell ref="C3:C7"/>
    <mergeCell ref="E1:N1"/>
    <mergeCell ref="Q4:Q7"/>
    <mergeCell ref="O5:O7"/>
    <mergeCell ref="K4:P4"/>
    <mergeCell ref="A41:E41"/>
    <mergeCell ref="A39:E39"/>
    <mergeCell ref="N38:U38"/>
    <mergeCell ref="N39:U39"/>
    <mergeCell ref="N41:U41"/>
    <mergeCell ref="A38:E38"/>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P33"/>
  <sheetViews>
    <sheetView view="pageBreakPreview" zoomScaleSheetLayoutView="100" zoomScalePageLayoutView="0" workbookViewId="0" topLeftCell="A10">
      <selection activeCell="G24" sqref="G24"/>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 min="9" max="9" width="13.375" style="0" hidden="1" customWidth="1"/>
    <col min="10" max="10" width="10.75390625" style="0" hidden="1" customWidth="1"/>
    <col min="11" max="11" width="11.375" style="0" hidden="1" customWidth="1"/>
    <col min="12" max="12" width="11.00390625" style="0" hidden="1" customWidth="1"/>
    <col min="13" max="13" width="13.375" style="0" hidden="1" customWidth="1"/>
    <col min="14" max="14" width="14.50390625" style="0" hidden="1" customWidth="1"/>
    <col min="15" max="16" width="9.00390625" style="0" hidden="1" customWidth="1"/>
  </cols>
  <sheetData>
    <row r="1" spans="1:8" s="86" customFormat="1" ht="15.75">
      <c r="A1" s="1043" t="s">
        <v>173</v>
      </c>
      <c r="B1" s="1043"/>
      <c r="C1" s="1043"/>
      <c r="D1" s="1043"/>
      <c r="E1" s="1043"/>
      <c r="F1" s="1043"/>
      <c r="G1" s="1043"/>
      <c r="H1" s="1043"/>
    </row>
    <row r="2" spans="1:8" s="86" customFormat="1" ht="15.75">
      <c r="A2" s="1044" t="str">
        <f>TT!C8</f>
        <v>01 tháng/năm 2022</v>
      </c>
      <c r="B2" s="1044"/>
      <c r="C2" s="1044"/>
      <c r="D2" s="1044"/>
      <c r="E2" s="1044"/>
      <c r="F2" s="1044"/>
      <c r="G2" s="1044"/>
      <c r="H2" s="1044"/>
    </row>
    <row r="3" spans="6:14" ht="15.75">
      <c r="F3" s="1045" t="s">
        <v>283</v>
      </c>
      <c r="G3" s="1045"/>
      <c r="H3" s="1045"/>
      <c r="I3" s="303">
        <f>I4-I6</f>
        <v>0</v>
      </c>
      <c r="J3" s="305"/>
      <c r="K3" s="303">
        <f>K4-K6</f>
        <v>0</v>
      </c>
      <c r="L3" s="303">
        <f>L4-L6</f>
        <v>0</v>
      </c>
      <c r="M3" s="305"/>
      <c r="N3" s="303">
        <f>N4-N6</f>
        <v>0</v>
      </c>
    </row>
    <row r="4" spans="1:14" ht="15.75">
      <c r="A4" s="1048" t="s">
        <v>172</v>
      </c>
      <c r="B4" s="1048" t="s">
        <v>171</v>
      </c>
      <c r="C4" s="1046" t="s">
        <v>168</v>
      </c>
      <c r="D4" s="1046"/>
      <c r="E4" s="1046"/>
      <c r="F4" s="1047" t="s">
        <v>169</v>
      </c>
      <c r="G4" s="1047"/>
      <c r="H4" s="1047"/>
      <c r="I4" s="305">
        <f>'04'!Y9</f>
        <v>1765</v>
      </c>
      <c r="J4" s="305"/>
      <c r="K4" s="305">
        <f>'04'!AA9</f>
        <v>481</v>
      </c>
      <c r="L4" s="305">
        <f>'05'!AA9</f>
        <v>241757366</v>
      </c>
      <c r="M4" s="305"/>
      <c r="N4" s="305">
        <f>'05'!AC9</f>
        <v>44371256</v>
      </c>
    </row>
    <row r="5" spans="1:16" ht="89.25">
      <c r="A5" s="1049"/>
      <c r="B5" s="1049"/>
      <c r="C5" s="87" t="s">
        <v>166</v>
      </c>
      <c r="D5" s="96" t="s">
        <v>170</v>
      </c>
      <c r="E5" s="95" t="s">
        <v>167</v>
      </c>
      <c r="F5" s="87" t="s">
        <v>166</v>
      </c>
      <c r="G5" s="96" t="s">
        <v>170</v>
      </c>
      <c r="H5" s="95" t="s">
        <v>167</v>
      </c>
      <c r="I5" s="294" t="s">
        <v>432</v>
      </c>
      <c r="J5" s="294" t="s">
        <v>433</v>
      </c>
      <c r="K5" s="294" t="s">
        <v>434</v>
      </c>
      <c r="L5" s="294" t="s">
        <v>435</v>
      </c>
      <c r="M5" s="294" t="s">
        <v>436</v>
      </c>
      <c r="N5" s="294" t="s">
        <v>437</v>
      </c>
      <c r="P5">
        <f>300789028-300788978</f>
        <v>50</v>
      </c>
    </row>
    <row r="6" spans="1:16" ht="15.75">
      <c r="A6" s="88" t="s">
        <v>0</v>
      </c>
      <c r="B6" s="93" t="s">
        <v>89</v>
      </c>
      <c r="C6" s="148">
        <f aca="true" t="shared" si="0" ref="C6:H6">SUM(C7:C19)</f>
        <v>878</v>
      </c>
      <c r="D6" s="148">
        <f t="shared" si="0"/>
        <v>541</v>
      </c>
      <c r="E6" s="148">
        <f t="shared" si="0"/>
        <v>306</v>
      </c>
      <c r="F6" s="148">
        <f t="shared" si="0"/>
        <v>81905424</v>
      </c>
      <c r="G6" s="148">
        <f t="shared" si="0"/>
        <v>57873785</v>
      </c>
      <c r="H6" s="148">
        <f t="shared" si="0"/>
        <v>29030673</v>
      </c>
      <c r="I6" s="293">
        <f aca="true" t="shared" si="1" ref="I6:N6">C6+C20</f>
        <v>1765</v>
      </c>
      <c r="J6" s="293">
        <f t="shared" si="1"/>
        <v>902</v>
      </c>
      <c r="K6" s="293">
        <f t="shared" si="1"/>
        <v>481</v>
      </c>
      <c r="L6" s="303">
        <f t="shared" si="1"/>
        <v>241757366</v>
      </c>
      <c r="M6" s="303">
        <f t="shared" si="1"/>
        <v>112419267</v>
      </c>
      <c r="N6" s="303">
        <f t="shared" si="1"/>
        <v>44371256</v>
      </c>
      <c r="P6">
        <v>36169428</v>
      </c>
    </row>
    <row r="7" spans="1:15" ht="15.75">
      <c r="A7" s="89" t="s">
        <v>13</v>
      </c>
      <c r="B7" s="90" t="s">
        <v>31</v>
      </c>
      <c r="C7" s="182">
        <f>E7+'01'!E11</f>
        <v>198</v>
      </c>
      <c r="D7" s="183">
        <f>E7+'01'!Q11</f>
        <v>68</v>
      </c>
      <c r="E7" s="241">
        <v>30</v>
      </c>
      <c r="F7" s="182">
        <f>H7+'02'!D11</f>
        <v>2554066</v>
      </c>
      <c r="G7" s="182">
        <f>H7+'02'!Q11</f>
        <v>720179</v>
      </c>
      <c r="H7" s="241">
        <v>221016</v>
      </c>
      <c r="J7">
        <f>'[6]DS Án chưa ĐK 29.4.2021'!$B$15</f>
        <v>902</v>
      </c>
      <c r="M7" s="303">
        <f>'[6]DS Án chưa ĐK 29.4.2021'!$G$15</f>
        <v>110723251</v>
      </c>
      <c r="N7" s="295"/>
      <c r="O7" s="293"/>
    </row>
    <row r="8" spans="1:14" ht="15.75">
      <c r="A8" s="89" t="s">
        <v>14</v>
      </c>
      <c r="B8" s="91" t="s">
        <v>33</v>
      </c>
      <c r="C8" s="182">
        <f>E8+'01'!E12</f>
        <v>12</v>
      </c>
      <c r="D8" s="183">
        <f>E8+'01'!Q12</f>
        <v>4</v>
      </c>
      <c r="E8" s="241">
        <v>0</v>
      </c>
      <c r="F8" s="182">
        <f>H8+'02'!D12</f>
        <v>741716</v>
      </c>
      <c r="G8" s="182">
        <f>H8+'02'!Q12</f>
        <v>145437</v>
      </c>
      <c r="H8" s="241">
        <v>0</v>
      </c>
      <c r="L8" s="304"/>
      <c r="M8" s="304">
        <f>M6-M7</f>
        <v>1696016</v>
      </c>
      <c r="N8" s="304"/>
    </row>
    <row r="9" spans="1:14" ht="15.75">
      <c r="A9" s="89" t="s">
        <v>19</v>
      </c>
      <c r="B9" s="91" t="s">
        <v>141</v>
      </c>
      <c r="C9" s="182">
        <f>E9+'01'!E13</f>
        <v>3</v>
      </c>
      <c r="D9" s="183">
        <f>E9+'01'!Q13</f>
        <v>2</v>
      </c>
      <c r="E9" s="241">
        <v>0</v>
      </c>
      <c r="F9" s="182">
        <f>H9+'02'!D13</f>
        <v>88503</v>
      </c>
      <c r="G9" s="182">
        <f>H9+'02'!Q13</f>
        <v>67981</v>
      </c>
      <c r="H9" s="241">
        <v>0</v>
      </c>
      <c r="I9" s="293"/>
      <c r="J9" s="293"/>
      <c r="K9" s="293"/>
      <c r="L9" s="304"/>
      <c r="M9" s="304"/>
      <c r="N9" s="304"/>
    </row>
    <row r="10" spans="1:8" ht="15.75">
      <c r="A10" s="89" t="s">
        <v>22</v>
      </c>
      <c r="B10" s="90" t="s">
        <v>145</v>
      </c>
      <c r="C10" s="182">
        <f>E10+'01'!E14</f>
        <v>8</v>
      </c>
      <c r="D10" s="183">
        <f>E10+'01'!Q14</f>
        <v>3</v>
      </c>
      <c r="E10" s="241">
        <v>2</v>
      </c>
      <c r="F10" s="182">
        <f>H10+'02'!D14</f>
        <v>1683102</v>
      </c>
      <c r="G10" s="182">
        <f>H10+'02'!Q14</f>
        <v>1374291</v>
      </c>
      <c r="H10" s="241">
        <v>54366</v>
      </c>
    </row>
    <row r="11" spans="1:8" ht="25.5">
      <c r="A11" s="89" t="s">
        <v>23</v>
      </c>
      <c r="B11" s="92" t="s">
        <v>144</v>
      </c>
      <c r="C11" s="182">
        <f>E11+'01'!E15</f>
        <v>5</v>
      </c>
      <c r="D11" s="183">
        <f>E11+'01'!Q15</f>
        <v>3</v>
      </c>
      <c r="E11" s="241">
        <v>2</v>
      </c>
      <c r="F11" s="182">
        <f>H11+'02'!D15</f>
        <v>1623209</v>
      </c>
      <c r="G11" s="182">
        <f>H11+'02'!Q15</f>
        <v>1425056</v>
      </c>
      <c r="H11" s="241">
        <v>134811</v>
      </c>
    </row>
    <row r="12" spans="1:8" ht="15.75">
      <c r="A12" s="89" t="s">
        <v>24</v>
      </c>
      <c r="B12" s="90" t="s">
        <v>128</v>
      </c>
      <c r="C12" s="182">
        <f>E12+'01'!E16</f>
        <v>579</v>
      </c>
      <c r="D12" s="183">
        <f>E12+'01'!Q16</f>
        <v>443</v>
      </c>
      <c r="E12" s="241">
        <v>263</v>
      </c>
      <c r="F12" s="182">
        <f>H12+'02'!D16</f>
        <v>55306692</v>
      </c>
      <c r="G12" s="182">
        <f>H12+'02'!Q16</f>
        <v>52267803</v>
      </c>
      <c r="H12" s="241">
        <v>28572916</v>
      </c>
    </row>
    <row r="13" spans="1:8" ht="15.75">
      <c r="A13" s="89" t="s">
        <v>25</v>
      </c>
      <c r="B13" s="90" t="s">
        <v>129</v>
      </c>
      <c r="C13" s="182">
        <f>E13+'01'!E17</f>
        <v>1</v>
      </c>
      <c r="D13" s="183">
        <f>E13+'01'!Q17</f>
        <v>0</v>
      </c>
      <c r="E13" s="241">
        <v>0</v>
      </c>
      <c r="F13" s="182">
        <f>H13+'02'!D17</f>
        <v>557600</v>
      </c>
      <c r="G13" s="182">
        <f>H13+'02'!Q17</f>
        <v>0</v>
      </c>
      <c r="H13" s="241">
        <v>0</v>
      </c>
    </row>
    <row r="14" spans="1:8" ht="15.75">
      <c r="A14" s="89" t="s">
        <v>26</v>
      </c>
      <c r="B14" s="90" t="s">
        <v>32</v>
      </c>
      <c r="C14" s="182">
        <f>E14+'01'!E18</f>
        <v>57</v>
      </c>
      <c r="D14" s="183">
        <f>E14+'01'!Q18</f>
        <v>18</v>
      </c>
      <c r="E14" s="241">
        <v>9</v>
      </c>
      <c r="F14" s="182">
        <f>H14+'02'!D18</f>
        <v>770047</v>
      </c>
      <c r="G14" s="182">
        <f>H14+'02'!Q18</f>
        <v>177022</v>
      </c>
      <c r="H14" s="241">
        <v>47564</v>
      </c>
    </row>
    <row r="15" spans="1:8" ht="15.75">
      <c r="A15" s="89" t="s">
        <v>27</v>
      </c>
      <c r="B15" s="90" t="s">
        <v>34</v>
      </c>
      <c r="C15" s="182">
        <f>E15+'01'!E19</f>
        <v>0</v>
      </c>
      <c r="D15" s="183">
        <f>E15+'01'!Q19</f>
        <v>0</v>
      </c>
      <c r="E15" s="241">
        <v>0</v>
      </c>
      <c r="F15" s="182">
        <f>H15+'02'!D19</f>
        <v>0</v>
      </c>
      <c r="G15" s="182">
        <f>H15+'02'!Q19</f>
        <v>0</v>
      </c>
      <c r="H15" s="241">
        <v>0</v>
      </c>
    </row>
    <row r="16" spans="1:8" ht="15.75">
      <c r="A16" s="89" t="s">
        <v>29</v>
      </c>
      <c r="B16" s="90" t="s">
        <v>35</v>
      </c>
      <c r="C16" s="182">
        <f>E16+'01'!E20</f>
        <v>15</v>
      </c>
      <c r="D16" s="183">
        <f>E16+'01'!Q20</f>
        <v>0</v>
      </c>
      <c r="E16" s="241">
        <v>0</v>
      </c>
      <c r="F16" s="182">
        <f>H16+'02'!D20</f>
        <v>18580489</v>
      </c>
      <c r="G16" s="182">
        <f>H16+'02'!Q20</f>
        <v>1696016</v>
      </c>
      <c r="H16" s="241">
        <v>0</v>
      </c>
    </row>
    <row r="17" spans="1:8" ht="15.75">
      <c r="A17" s="89" t="s">
        <v>30</v>
      </c>
      <c r="B17" s="90" t="s">
        <v>143</v>
      </c>
      <c r="C17" s="182">
        <f>E17+'01'!E21</f>
        <v>0</v>
      </c>
      <c r="D17" s="183">
        <f>E17+'01'!Q21</f>
        <v>0</v>
      </c>
      <c r="E17" s="241">
        <v>0</v>
      </c>
      <c r="F17" s="182">
        <f>H17+'02'!D21</f>
        <v>0</v>
      </c>
      <c r="G17" s="182">
        <f>H17+'02'!Q21</f>
        <v>0</v>
      </c>
      <c r="H17" s="241">
        <v>0</v>
      </c>
    </row>
    <row r="18" spans="1:8" ht="15.75">
      <c r="A18" s="89" t="s">
        <v>104</v>
      </c>
      <c r="B18" s="90" t="s">
        <v>142</v>
      </c>
      <c r="C18" s="182">
        <f>E18+'01'!E22</f>
        <v>0</v>
      </c>
      <c r="D18" s="183">
        <f>E18+'01'!Q22</f>
        <v>0</v>
      </c>
      <c r="E18" s="241">
        <v>0</v>
      </c>
      <c r="F18" s="182">
        <f>H18+'02'!D22</f>
        <v>0</v>
      </c>
      <c r="G18" s="182">
        <f>H18+'02'!Q22</f>
        <v>0</v>
      </c>
      <c r="H18" s="241">
        <v>0</v>
      </c>
    </row>
    <row r="19" spans="1:8" ht="15.75">
      <c r="A19" s="89" t="s">
        <v>101</v>
      </c>
      <c r="B19" s="90" t="s">
        <v>102</v>
      </c>
      <c r="C19" s="182">
        <f>E19+'01'!E23</f>
        <v>0</v>
      </c>
      <c r="D19" s="183">
        <f>E19+'01'!Q23</f>
        <v>0</v>
      </c>
      <c r="E19" s="241">
        <v>0</v>
      </c>
      <c r="F19" s="182">
        <f>H19+'02'!D23</f>
        <v>0</v>
      </c>
      <c r="G19" s="182">
        <f>H19+'02'!Q23</f>
        <v>0</v>
      </c>
      <c r="H19" s="241">
        <v>0</v>
      </c>
    </row>
    <row r="20" spans="1:8" ht="15.75">
      <c r="A20" s="88" t="s">
        <v>1</v>
      </c>
      <c r="B20" s="94" t="s">
        <v>90</v>
      </c>
      <c r="C20" s="148">
        <f aca="true" t="shared" si="2" ref="C20:H20">SUM(C21:C33)</f>
        <v>887</v>
      </c>
      <c r="D20" s="148">
        <f t="shared" si="2"/>
        <v>361</v>
      </c>
      <c r="E20" s="148">
        <f t="shared" si="2"/>
        <v>175</v>
      </c>
      <c r="F20" s="148">
        <f t="shared" si="2"/>
        <v>159851942</v>
      </c>
      <c r="G20" s="148">
        <f t="shared" si="2"/>
        <v>54545482</v>
      </c>
      <c r="H20" s="148">
        <f t="shared" si="2"/>
        <v>15340583</v>
      </c>
    </row>
    <row r="21" spans="1:8" ht="15.75">
      <c r="A21" s="89" t="s">
        <v>13</v>
      </c>
      <c r="B21" s="90" t="s">
        <v>31</v>
      </c>
      <c r="C21" s="182">
        <f>E21+'01'!E25</f>
        <v>463</v>
      </c>
      <c r="D21" s="183">
        <f>E21+'01'!Q25</f>
        <v>122</v>
      </c>
      <c r="E21" s="241">
        <v>45</v>
      </c>
      <c r="F21" s="182">
        <f>H21+'02'!D25</f>
        <v>77890989</v>
      </c>
      <c r="G21" s="182">
        <f>H21+'02'!Q25</f>
        <v>26016067</v>
      </c>
      <c r="H21" s="241">
        <v>5554833</v>
      </c>
    </row>
    <row r="22" spans="1:8" ht="15.75">
      <c r="A22" s="89" t="s">
        <v>14</v>
      </c>
      <c r="B22" s="91" t="s">
        <v>33</v>
      </c>
      <c r="C22" s="182">
        <f>E22+'01'!E26</f>
        <v>17</v>
      </c>
      <c r="D22" s="183">
        <f>E22+'01'!Q26</f>
        <v>6</v>
      </c>
      <c r="E22" s="241">
        <v>2</v>
      </c>
      <c r="F22" s="182">
        <f>H22+'02'!D26</f>
        <v>16825502</v>
      </c>
      <c r="G22" s="182">
        <f>H22+'02'!Q26</f>
        <v>6144227</v>
      </c>
      <c r="H22" s="241">
        <v>1666083</v>
      </c>
    </row>
    <row r="23" spans="1:8" ht="15.75">
      <c r="A23" s="89" t="s">
        <v>19</v>
      </c>
      <c r="B23" s="91" t="s">
        <v>141</v>
      </c>
      <c r="C23" s="182">
        <f>E23+'01'!E27</f>
        <v>34</v>
      </c>
      <c r="D23" s="183">
        <f>E23+'01'!Q27</f>
        <v>4</v>
      </c>
      <c r="E23" s="241">
        <v>0</v>
      </c>
      <c r="F23" s="182">
        <f>H23+'02'!D27</f>
        <v>34645352</v>
      </c>
      <c r="G23" s="182">
        <f>H23+'02'!Q27</f>
        <v>253668</v>
      </c>
      <c r="H23" s="241">
        <v>0</v>
      </c>
    </row>
    <row r="24" spans="1:8" ht="15.75">
      <c r="A24" s="89" t="s">
        <v>22</v>
      </c>
      <c r="B24" s="90" t="s">
        <v>145</v>
      </c>
      <c r="C24" s="182">
        <f>E24+'01'!E28</f>
        <v>5</v>
      </c>
      <c r="D24" s="183">
        <f>E24+'01'!Q28</f>
        <v>4</v>
      </c>
      <c r="E24" s="241">
        <v>3</v>
      </c>
      <c r="F24" s="182">
        <f>H24+'02'!D28</f>
        <v>610331</v>
      </c>
      <c r="G24" s="182">
        <f>H24+'02'!Q28</f>
        <v>467331</v>
      </c>
      <c r="H24" s="241">
        <v>393796</v>
      </c>
    </row>
    <row r="25" spans="1:8" ht="25.5">
      <c r="A25" s="89" t="s">
        <v>23</v>
      </c>
      <c r="B25" s="92" t="s">
        <v>144</v>
      </c>
      <c r="C25" s="182">
        <f>E25+'01'!E29</f>
        <v>2</v>
      </c>
      <c r="D25" s="183">
        <f>E25+'01'!Q29</f>
        <v>1</v>
      </c>
      <c r="E25" s="241">
        <v>0</v>
      </c>
      <c r="F25" s="182">
        <f>H25+'02'!D29</f>
        <v>643000</v>
      </c>
      <c r="G25" s="182">
        <f>H25+'02'!Q29</f>
        <v>368000</v>
      </c>
      <c r="H25" s="241">
        <v>0</v>
      </c>
    </row>
    <row r="26" spans="1:8" ht="15.75">
      <c r="A26" s="89" t="s">
        <v>24</v>
      </c>
      <c r="B26" s="90" t="s">
        <v>128</v>
      </c>
      <c r="C26" s="182">
        <f>E26+'01'!E30</f>
        <v>201</v>
      </c>
      <c r="D26" s="183">
        <f>E26+'01'!Q30</f>
        <v>173</v>
      </c>
      <c r="E26" s="241">
        <v>104</v>
      </c>
      <c r="F26" s="182">
        <f>H26+'02'!D30</f>
        <v>20106329</v>
      </c>
      <c r="G26" s="182">
        <f>H26+'02'!Q30</f>
        <v>17840427</v>
      </c>
      <c r="H26" s="241">
        <v>6905030</v>
      </c>
    </row>
    <row r="27" spans="1:8" ht="15.75">
      <c r="A27" s="89" t="s">
        <v>25</v>
      </c>
      <c r="B27" s="90" t="s">
        <v>129</v>
      </c>
      <c r="C27" s="182">
        <f>E27+'01'!E31</f>
        <v>0</v>
      </c>
      <c r="D27" s="183">
        <f>E27+'01'!Q31</f>
        <v>0</v>
      </c>
      <c r="E27" s="241">
        <v>0</v>
      </c>
      <c r="F27" s="182">
        <f>H27+'02'!D31</f>
        <v>0</v>
      </c>
      <c r="G27" s="182">
        <f>H27+'02'!Q31</f>
        <v>0</v>
      </c>
      <c r="H27" s="241">
        <v>0</v>
      </c>
    </row>
    <row r="28" spans="1:8" ht="15.75">
      <c r="A28" s="89" t="s">
        <v>26</v>
      </c>
      <c r="B28" s="90" t="s">
        <v>32</v>
      </c>
      <c r="C28" s="182">
        <f>E28+'01'!E32</f>
        <v>155</v>
      </c>
      <c r="D28" s="183">
        <f>E28+'01'!Q32</f>
        <v>46</v>
      </c>
      <c r="E28" s="241">
        <v>17</v>
      </c>
      <c r="F28" s="182">
        <f>H28+'02'!D32</f>
        <v>7415582</v>
      </c>
      <c r="G28" s="182">
        <f>H28+'02'!Q32</f>
        <v>2756716</v>
      </c>
      <c r="H28" s="241">
        <v>241400</v>
      </c>
    </row>
    <row r="29" spans="1:8" ht="15.75">
      <c r="A29" s="89" t="s">
        <v>27</v>
      </c>
      <c r="B29" s="90" t="s">
        <v>34</v>
      </c>
      <c r="C29" s="182">
        <f>E29+'01'!E33</f>
        <v>10</v>
      </c>
      <c r="D29" s="183">
        <f>E29+'01'!Q33</f>
        <v>5</v>
      </c>
      <c r="E29" s="241">
        <v>4</v>
      </c>
      <c r="F29" s="182">
        <f>H29+'02'!D33</f>
        <v>1714857</v>
      </c>
      <c r="G29" s="182">
        <f>H29+'02'!Q33</f>
        <v>699046</v>
      </c>
      <c r="H29" s="241">
        <v>579441</v>
      </c>
    </row>
    <row r="30" spans="1:8" ht="15.75">
      <c r="A30" s="89" t="s">
        <v>29</v>
      </c>
      <c r="B30" s="90" t="s">
        <v>35</v>
      </c>
      <c r="C30" s="182">
        <f>E30+'01'!E34</f>
        <v>0</v>
      </c>
      <c r="D30" s="183">
        <f>E30+'01'!Q34</f>
        <v>0</v>
      </c>
      <c r="E30" s="241">
        <v>0</v>
      </c>
      <c r="F30" s="182">
        <f>H30+'02'!D34</f>
        <v>0</v>
      </c>
      <c r="G30" s="182">
        <f>H30+'02'!Q34</f>
        <v>0</v>
      </c>
      <c r="H30" s="241">
        <v>0</v>
      </c>
    </row>
    <row r="31" spans="1:8" ht="15.75">
      <c r="A31" s="89" t="s">
        <v>30</v>
      </c>
      <c r="B31" s="90" t="s">
        <v>143</v>
      </c>
      <c r="C31" s="182">
        <f>E31+'01'!E35</f>
        <v>0</v>
      </c>
      <c r="D31" s="183">
        <f>E31+'01'!Q35</f>
        <v>0</v>
      </c>
      <c r="E31" s="241">
        <v>0</v>
      </c>
      <c r="F31" s="182">
        <f>H31+'02'!D35</f>
        <v>0</v>
      </c>
      <c r="G31" s="182">
        <f>H31+'02'!Q35</f>
        <v>0</v>
      </c>
      <c r="H31" s="241">
        <v>0</v>
      </c>
    </row>
    <row r="32" spans="1:8" ht="15.75">
      <c r="A32" s="89" t="s">
        <v>104</v>
      </c>
      <c r="B32" s="90" t="s">
        <v>142</v>
      </c>
      <c r="C32" s="182">
        <f>E32+'01'!E36</f>
        <v>0</v>
      </c>
      <c r="D32" s="183">
        <f>E32+'01'!Q36</f>
        <v>0</v>
      </c>
      <c r="E32" s="241">
        <v>0</v>
      </c>
      <c r="F32" s="182">
        <f>H32+'02'!D36</f>
        <v>0</v>
      </c>
      <c r="G32" s="182">
        <f>H32+'02'!Q36</f>
        <v>0</v>
      </c>
      <c r="H32" s="241">
        <v>0</v>
      </c>
    </row>
    <row r="33" spans="1:8" ht="15.75">
      <c r="A33" s="89" t="s">
        <v>101</v>
      </c>
      <c r="B33" s="90" t="s">
        <v>102</v>
      </c>
      <c r="C33" s="182">
        <f>E33+'01'!E37</f>
        <v>0</v>
      </c>
      <c r="D33" s="183">
        <f>E33+'01'!Q37</f>
        <v>0</v>
      </c>
      <c r="E33" s="241">
        <v>0</v>
      </c>
      <c r="F33" s="182">
        <f>H33+'02'!D37</f>
        <v>0</v>
      </c>
      <c r="G33" s="182">
        <f>H33+'02'!Q37</f>
        <v>0</v>
      </c>
      <c r="H33" s="241">
        <v>0</v>
      </c>
    </row>
  </sheetData>
  <sheetProtection formatCells="0" formatColumns="0" formatRows="0" insertColumns="0" insertRows="0"/>
  <mergeCells count="7">
    <mergeCell ref="A1:H1"/>
    <mergeCell ref="A2:H2"/>
    <mergeCell ref="F3:H3"/>
    <mergeCell ref="C4:E4"/>
    <mergeCell ref="F4:H4"/>
    <mergeCell ref="A4:A5"/>
    <mergeCell ref="B4:B5"/>
  </mergeCells>
  <printOptions/>
  <pageMargins left="0.4" right="0.36" top="0.45" bottom="0.49"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C3:C3"/>
  <sheetViews>
    <sheetView zoomScalePageLayoutView="0" workbookViewId="0" topLeftCell="A1">
      <selection activeCell="C3" sqref="C3"/>
    </sheetView>
  </sheetViews>
  <sheetFormatPr defaultColWidth="9.00390625" defaultRowHeight="15.75"/>
  <sheetData>
    <row r="3" ht="15.75">
      <c r="C3" t="str">
        <f>"Kết quả thi hành án "&amp;TT!C8&amp;""</f>
        <v>Kết quả thi hành án 01 tháng/năm 2022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I37"/>
  <sheetViews>
    <sheetView view="pageBreakPreview" zoomScaleNormal="90" zoomScaleSheetLayoutView="100" zoomScalePageLayoutView="0" workbookViewId="0" topLeftCell="A1">
      <selection activeCell="O23" sqref="O23"/>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hidden="1" customWidth="1"/>
    <col min="6" max="11" width="9.00390625" style="3" hidden="1" customWidth="1"/>
    <col min="12" max="16384" width="9.00390625" style="3" customWidth="1"/>
  </cols>
  <sheetData>
    <row r="1" spans="1:4" s="9" customFormat="1" ht="60" customHeight="1">
      <c r="A1" s="711" t="s">
        <v>99</v>
      </c>
      <c r="B1" s="712"/>
      <c r="C1" s="712"/>
      <c r="D1" s="712"/>
    </row>
    <row r="2" spans="1:4" s="10" customFormat="1" ht="18.75" customHeight="1">
      <c r="A2" s="713" t="s">
        <v>20</v>
      </c>
      <c r="B2" s="714"/>
      <c r="C2" s="19" t="s">
        <v>88</v>
      </c>
      <c r="D2" s="19" t="s">
        <v>91</v>
      </c>
    </row>
    <row r="3" spans="1:9" s="2" customFormat="1" ht="18" customHeight="1">
      <c r="A3" s="21" t="s">
        <v>13</v>
      </c>
      <c r="B3" s="22" t="s">
        <v>87</v>
      </c>
      <c r="C3" s="200">
        <f>C4+C5+C7+C8+C9+C11</f>
        <v>1</v>
      </c>
      <c r="D3" s="200">
        <f>D4+D5+D6+D7+D8+D10+D11</f>
        <v>3</v>
      </c>
      <c r="E3" s="260">
        <f>C3+D3</f>
        <v>4</v>
      </c>
      <c r="F3" s="260">
        <f>'01'!M10</f>
        <v>1</v>
      </c>
      <c r="G3" s="260">
        <f>'01'!M24</f>
        <v>3</v>
      </c>
      <c r="H3" s="260">
        <f>F3+G3</f>
        <v>4</v>
      </c>
      <c r="I3" s="260">
        <f>E3-H3</f>
        <v>0</v>
      </c>
    </row>
    <row r="4" spans="1:9" s="2" customFormat="1" ht="18" customHeight="1">
      <c r="A4" s="20" t="s">
        <v>15</v>
      </c>
      <c r="B4" s="23" t="s">
        <v>301</v>
      </c>
      <c r="C4" s="201">
        <v>1</v>
      </c>
      <c r="D4" s="201">
        <v>1</v>
      </c>
      <c r="E4" s="260"/>
      <c r="F4" s="260"/>
      <c r="G4" s="260"/>
      <c r="H4" s="260"/>
      <c r="I4" s="260"/>
    </row>
    <row r="5" spans="1:9" s="2" customFormat="1" ht="18" customHeight="1">
      <c r="A5" s="20" t="s">
        <v>16</v>
      </c>
      <c r="B5" s="23" t="s">
        <v>302</v>
      </c>
      <c r="C5" s="201">
        <v>0</v>
      </c>
      <c r="D5" s="201">
        <v>0</v>
      </c>
      <c r="E5" s="260"/>
      <c r="F5" s="260"/>
      <c r="G5" s="260"/>
      <c r="H5" s="260"/>
      <c r="I5" s="260"/>
    </row>
    <row r="6" spans="1:9" s="2" customFormat="1" ht="18" customHeight="1">
      <c r="A6" s="20" t="s">
        <v>41</v>
      </c>
      <c r="B6" s="23" t="s">
        <v>303</v>
      </c>
      <c r="C6" s="202">
        <v>0</v>
      </c>
      <c r="D6" s="201">
        <v>1</v>
      </c>
      <c r="E6" s="260"/>
      <c r="F6" s="260"/>
      <c r="G6" s="260"/>
      <c r="H6" s="260"/>
      <c r="I6" s="260"/>
    </row>
    <row r="7" spans="1:9" s="2" customFormat="1" ht="18" customHeight="1">
      <c r="A7" s="20" t="s">
        <v>43</v>
      </c>
      <c r="B7" s="23" t="s">
        <v>304</v>
      </c>
      <c r="C7" s="201">
        <v>0</v>
      </c>
      <c r="D7" s="201">
        <v>1</v>
      </c>
      <c r="E7" s="260"/>
      <c r="F7" s="260"/>
      <c r="G7" s="260"/>
      <c r="H7" s="260"/>
      <c r="I7" s="260"/>
    </row>
    <row r="8" spans="1:9" s="2" customFormat="1" ht="18" customHeight="1">
      <c r="A8" s="20" t="s">
        <v>44</v>
      </c>
      <c r="B8" s="23" t="s">
        <v>305</v>
      </c>
      <c r="C8" s="201">
        <v>0</v>
      </c>
      <c r="D8" s="201">
        <v>0</v>
      </c>
      <c r="E8" s="260"/>
      <c r="F8" s="260"/>
      <c r="G8" s="260"/>
      <c r="H8" s="260"/>
      <c r="I8" s="260"/>
    </row>
    <row r="9" spans="1:9" s="2" customFormat="1" ht="18" customHeight="1">
      <c r="A9" s="20" t="s">
        <v>77</v>
      </c>
      <c r="B9" s="23" t="s">
        <v>306</v>
      </c>
      <c r="C9" s="201">
        <v>0</v>
      </c>
      <c r="D9" s="202">
        <v>0</v>
      </c>
      <c r="E9" s="260"/>
      <c r="F9" s="260"/>
      <c r="G9" s="260"/>
      <c r="H9" s="260"/>
      <c r="I9" s="260"/>
    </row>
    <row r="10" spans="1:9" s="2" customFormat="1" ht="18" customHeight="1">
      <c r="A10" s="20" t="s">
        <v>80</v>
      </c>
      <c r="B10" s="23" t="s">
        <v>307</v>
      </c>
      <c r="C10" s="202">
        <v>0</v>
      </c>
      <c r="D10" s="201">
        <v>0</v>
      </c>
      <c r="E10" s="260"/>
      <c r="F10" s="260"/>
      <c r="G10" s="260"/>
      <c r="H10" s="260"/>
      <c r="I10" s="260"/>
    </row>
    <row r="11" spans="1:9" s="2" customFormat="1" ht="18" customHeight="1">
      <c r="A11" s="20" t="s">
        <v>83</v>
      </c>
      <c r="B11" s="23" t="s">
        <v>308</v>
      </c>
      <c r="C11" s="201">
        <v>0</v>
      </c>
      <c r="D11" s="201">
        <v>0</v>
      </c>
      <c r="E11" s="260"/>
      <c r="F11" s="260"/>
      <c r="G11" s="260"/>
      <c r="H11" s="260"/>
      <c r="I11" s="260"/>
    </row>
    <row r="12" spans="1:9" ht="18" customHeight="1">
      <c r="A12" s="21" t="s">
        <v>14</v>
      </c>
      <c r="B12" s="22" t="s">
        <v>46</v>
      </c>
      <c r="C12" s="203">
        <v>1</v>
      </c>
      <c r="D12" s="203">
        <f>SUM(D13:D15)</f>
        <v>2</v>
      </c>
      <c r="E12" s="260">
        <f>C12+D12</f>
        <v>3</v>
      </c>
      <c r="F12" s="260">
        <f>'[1]01'!P13</f>
        <v>1</v>
      </c>
      <c r="G12" s="260">
        <f>'[1]01'!P27</f>
        <v>2</v>
      </c>
      <c r="H12" s="260">
        <f>F12+G12</f>
        <v>3</v>
      </c>
      <c r="I12" s="260">
        <f>E12-H12</f>
        <v>0</v>
      </c>
    </row>
    <row r="13" spans="1:9" ht="18" customHeight="1">
      <c r="A13" s="20" t="s">
        <v>17</v>
      </c>
      <c r="B13" s="24" t="s">
        <v>45</v>
      </c>
      <c r="C13" s="204">
        <v>0</v>
      </c>
      <c r="D13" s="201">
        <v>0</v>
      </c>
      <c r="E13" s="260"/>
      <c r="F13" s="260"/>
      <c r="G13" s="260"/>
      <c r="H13" s="260"/>
      <c r="I13" s="260"/>
    </row>
    <row r="14" spans="1:9" ht="18" customHeight="1">
      <c r="A14" s="20" t="s">
        <v>18</v>
      </c>
      <c r="B14" s="24" t="s">
        <v>86</v>
      </c>
      <c r="C14" s="204">
        <v>0</v>
      </c>
      <c r="D14" s="201">
        <v>0</v>
      </c>
      <c r="E14" s="260"/>
      <c r="F14" s="260"/>
      <c r="G14" s="260"/>
      <c r="H14" s="260"/>
      <c r="I14" s="260"/>
    </row>
    <row r="15" spans="1:9" s="2" customFormat="1" ht="18" customHeight="1">
      <c r="A15" s="20" t="s">
        <v>111</v>
      </c>
      <c r="B15" s="23" t="s">
        <v>109</v>
      </c>
      <c r="C15" s="201">
        <v>1</v>
      </c>
      <c r="D15" s="201">
        <v>2</v>
      </c>
      <c r="E15" s="260"/>
      <c r="F15" s="260"/>
      <c r="G15" s="260"/>
      <c r="H15" s="260"/>
      <c r="I15" s="260"/>
    </row>
    <row r="16" spans="1:9" ht="18" customHeight="1">
      <c r="A16" s="21" t="s">
        <v>19</v>
      </c>
      <c r="B16" s="22" t="s">
        <v>84</v>
      </c>
      <c r="C16" s="203">
        <f>C17+C18+C20+C21+C22+C23+C25</f>
        <v>1</v>
      </c>
      <c r="D16" s="307">
        <f>SUM(D17:D25)</f>
        <v>1</v>
      </c>
      <c r="E16" s="260">
        <f>C16+D16</f>
        <v>2</v>
      </c>
      <c r="F16" s="260">
        <f>'01'!O10+'01'!R10</f>
        <v>1</v>
      </c>
      <c r="G16" s="260">
        <f>'01'!O24+'01'!R24</f>
        <v>1</v>
      </c>
      <c r="H16" s="260">
        <f>F16+G16</f>
        <v>2</v>
      </c>
      <c r="I16" s="260">
        <f>E16-H16</f>
        <v>0</v>
      </c>
    </row>
    <row r="17" spans="1:9" s="2" customFormat="1" ht="18" customHeight="1">
      <c r="A17" s="20" t="s">
        <v>47</v>
      </c>
      <c r="B17" s="23" t="s">
        <v>66</v>
      </c>
      <c r="C17" s="201">
        <v>0</v>
      </c>
      <c r="D17" s="201">
        <v>0</v>
      </c>
      <c r="E17" s="260"/>
      <c r="F17" s="260"/>
      <c r="G17" s="260"/>
      <c r="H17" s="260"/>
      <c r="I17" s="260"/>
    </row>
    <row r="18" spans="1:9" s="2" customFormat="1" ht="18" customHeight="1">
      <c r="A18" s="20" t="s">
        <v>48</v>
      </c>
      <c r="B18" s="23" t="s">
        <v>67</v>
      </c>
      <c r="C18" s="201">
        <v>0</v>
      </c>
      <c r="D18" s="201">
        <v>0</v>
      </c>
      <c r="E18" s="260"/>
      <c r="F18" s="260"/>
      <c r="G18" s="260"/>
      <c r="H18" s="260"/>
      <c r="I18" s="260"/>
    </row>
    <row r="19" spans="1:9" s="2" customFormat="1" ht="18" customHeight="1">
      <c r="A19" s="20" t="s">
        <v>92</v>
      </c>
      <c r="B19" s="23" t="s">
        <v>79</v>
      </c>
      <c r="C19" s="202">
        <v>0</v>
      </c>
      <c r="D19" s="201">
        <v>0</v>
      </c>
      <c r="E19" s="260"/>
      <c r="F19" s="260"/>
      <c r="G19" s="260"/>
      <c r="H19" s="260"/>
      <c r="I19" s="260"/>
    </row>
    <row r="20" spans="1:9" s="16" customFormat="1" ht="18" customHeight="1">
      <c r="A20" s="20" t="s">
        <v>93</v>
      </c>
      <c r="B20" s="23" t="s">
        <v>68</v>
      </c>
      <c r="C20" s="201">
        <v>1</v>
      </c>
      <c r="D20" s="201">
        <v>1</v>
      </c>
      <c r="E20" s="260"/>
      <c r="F20" s="260"/>
      <c r="G20" s="260"/>
      <c r="H20" s="260"/>
      <c r="I20" s="260"/>
    </row>
    <row r="21" spans="1:9" s="2" customFormat="1" ht="18" customHeight="1">
      <c r="A21" s="20" t="s">
        <v>112</v>
      </c>
      <c r="B21" s="23" t="s">
        <v>69</v>
      </c>
      <c r="C21" s="201">
        <v>0</v>
      </c>
      <c r="D21" s="201">
        <v>0</v>
      </c>
      <c r="E21" s="260"/>
      <c r="F21" s="260"/>
      <c r="G21" s="260"/>
      <c r="H21" s="260"/>
      <c r="I21" s="260"/>
    </row>
    <row r="22" spans="1:9" s="2" customFormat="1" ht="18" customHeight="1">
      <c r="A22" s="20" t="s">
        <v>113</v>
      </c>
      <c r="B22" s="23" t="s">
        <v>70</v>
      </c>
      <c r="C22" s="201">
        <v>0</v>
      </c>
      <c r="D22" s="201">
        <v>0</v>
      </c>
      <c r="E22" s="260"/>
      <c r="F22" s="260"/>
      <c r="G22" s="260"/>
      <c r="H22" s="260"/>
      <c r="I22" s="260"/>
    </row>
    <row r="23" spans="1:9" s="2" customFormat="1" ht="18" customHeight="1">
      <c r="A23" s="20" t="s">
        <v>114</v>
      </c>
      <c r="B23" s="23" t="s">
        <v>71</v>
      </c>
      <c r="C23" s="201">
        <v>0</v>
      </c>
      <c r="D23" s="201">
        <v>0</v>
      </c>
      <c r="E23" s="260"/>
      <c r="F23" s="260"/>
      <c r="G23" s="260"/>
      <c r="H23" s="260"/>
      <c r="I23" s="260"/>
    </row>
    <row r="24" spans="1:9" s="2" customFormat="1" ht="18" customHeight="1">
      <c r="A24" s="20" t="s">
        <v>115</v>
      </c>
      <c r="B24" s="23" t="s">
        <v>78</v>
      </c>
      <c r="C24" s="202">
        <v>0</v>
      </c>
      <c r="D24" s="201">
        <v>0</v>
      </c>
      <c r="E24" s="260"/>
      <c r="F24" s="260"/>
      <c r="G24" s="260"/>
      <c r="H24" s="260"/>
      <c r="I24" s="260"/>
    </row>
    <row r="25" spans="1:9" s="16" customFormat="1" ht="18" customHeight="1">
      <c r="A25" s="20" t="s">
        <v>116</v>
      </c>
      <c r="B25" s="23" t="s">
        <v>72</v>
      </c>
      <c r="C25" s="201">
        <v>0</v>
      </c>
      <c r="D25" s="201">
        <v>0</v>
      </c>
      <c r="E25" s="260"/>
      <c r="F25" s="260"/>
      <c r="G25" s="260"/>
      <c r="H25" s="260"/>
      <c r="I25" s="260"/>
    </row>
    <row r="26" spans="1:9" s="13" customFormat="1" ht="18" customHeight="1">
      <c r="A26" s="21" t="s">
        <v>22</v>
      </c>
      <c r="B26" s="22" t="s">
        <v>85</v>
      </c>
      <c r="C26" s="203">
        <f>C27+C28</f>
        <v>1</v>
      </c>
      <c r="D26" s="203">
        <f>D27+D28</f>
        <v>3</v>
      </c>
      <c r="E26" s="260">
        <f>C26+D26</f>
        <v>4</v>
      </c>
      <c r="F26" s="260">
        <f>'01'!S10</f>
        <v>1</v>
      </c>
      <c r="G26" s="260">
        <f>'01'!S24</f>
        <v>3</v>
      </c>
      <c r="H26" s="260">
        <f>F26+G26</f>
        <v>4</v>
      </c>
      <c r="I26" s="260">
        <f>E26-H26</f>
        <v>0</v>
      </c>
    </row>
    <row r="27" spans="1:9" s="14" customFormat="1" ht="18" customHeight="1">
      <c r="A27" s="20" t="s">
        <v>49</v>
      </c>
      <c r="B27" s="23" t="s">
        <v>73</v>
      </c>
      <c r="C27" s="201">
        <v>1</v>
      </c>
      <c r="D27" s="201">
        <v>3</v>
      </c>
      <c r="E27" s="260"/>
      <c r="F27" s="260"/>
      <c r="G27" s="260"/>
      <c r="H27" s="260"/>
      <c r="I27" s="260"/>
    </row>
    <row r="28" spans="1:9" s="15" customFormat="1" ht="18" customHeight="1">
      <c r="A28" s="20" t="s">
        <v>50</v>
      </c>
      <c r="B28" s="23" t="s">
        <v>74</v>
      </c>
      <c r="C28" s="201">
        <v>0</v>
      </c>
      <c r="D28" s="201">
        <v>0</v>
      </c>
      <c r="E28" s="260"/>
      <c r="F28" s="260"/>
      <c r="G28" s="260"/>
      <c r="H28" s="260"/>
      <c r="I28" s="260"/>
    </row>
    <row r="29" spans="1:9" s="2" customFormat="1" ht="18" customHeight="1">
      <c r="A29" s="32" t="s">
        <v>23</v>
      </c>
      <c r="B29" s="33" t="s">
        <v>110</v>
      </c>
      <c r="C29" s="203">
        <f>SUM(C30:C33)</f>
        <v>235</v>
      </c>
      <c r="D29" s="203">
        <f>SUM(D30:D33)</f>
        <v>186</v>
      </c>
      <c r="E29" s="260">
        <f>C29+D29</f>
        <v>421</v>
      </c>
      <c r="F29" s="260">
        <f>'01'!Q10</f>
        <v>235</v>
      </c>
      <c r="G29" s="260">
        <f>'01'!Q24</f>
        <v>186</v>
      </c>
      <c r="H29" s="260">
        <f>F29+G29</f>
        <v>421</v>
      </c>
      <c r="I29" s="260">
        <f>E29-H29</f>
        <v>0</v>
      </c>
    </row>
    <row r="30" spans="1:9" s="2" customFormat="1" ht="18" customHeight="1">
      <c r="A30" s="30" t="s">
        <v>76</v>
      </c>
      <c r="B30" s="31" t="s">
        <v>63</v>
      </c>
      <c r="C30" s="201">
        <v>230</v>
      </c>
      <c r="D30" s="201">
        <v>179</v>
      </c>
      <c r="E30" s="260">
        <f>C30+D30</f>
        <v>409</v>
      </c>
      <c r="F30" s="260"/>
      <c r="G30" s="260"/>
      <c r="H30" s="260"/>
      <c r="I30" s="260"/>
    </row>
    <row r="31" spans="1:9" s="17" customFormat="1" ht="18" customHeight="1">
      <c r="A31" s="30" t="s">
        <v>51</v>
      </c>
      <c r="B31" s="31" t="s">
        <v>64</v>
      </c>
      <c r="C31" s="201">
        <v>0</v>
      </c>
      <c r="D31" s="201">
        <v>0</v>
      </c>
      <c r="E31" s="260">
        <f>C31+D31</f>
        <v>0</v>
      </c>
      <c r="F31" s="260"/>
      <c r="G31" s="260"/>
      <c r="H31" s="260"/>
      <c r="I31" s="260"/>
    </row>
    <row r="32" spans="1:9" s="17" customFormat="1" ht="18" customHeight="1">
      <c r="A32" s="30" t="s">
        <v>52</v>
      </c>
      <c r="B32" s="31" t="s">
        <v>65</v>
      </c>
      <c r="C32" s="201">
        <v>5</v>
      </c>
      <c r="D32" s="201">
        <v>7</v>
      </c>
      <c r="E32" s="260">
        <f>C32+D32</f>
        <v>12</v>
      </c>
      <c r="F32" s="260"/>
      <c r="G32" s="260"/>
      <c r="H32" s="260"/>
      <c r="I32" s="260"/>
    </row>
    <row r="33" spans="1:9" s="18" customFormat="1" ht="18" customHeight="1">
      <c r="A33" s="30" t="s">
        <v>117</v>
      </c>
      <c r="B33" s="31" t="s">
        <v>130</v>
      </c>
      <c r="C33" s="234">
        <v>0</v>
      </c>
      <c r="D33" s="235">
        <v>0</v>
      </c>
      <c r="E33" s="260"/>
      <c r="F33" s="260"/>
      <c r="G33" s="260"/>
      <c r="H33" s="260"/>
      <c r="I33" s="260"/>
    </row>
    <row r="34" spans="1:9" s="18" customFormat="1" ht="18" customHeight="1">
      <c r="A34" s="32" t="s">
        <v>24</v>
      </c>
      <c r="B34" s="33" t="s">
        <v>135</v>
      </c>
      <c r="C34" s="203">
        <v>306</v>
      </c>
      <c r="D34" s="201">
        <v>175</v>
      </c>
      <c r="E34" s="260">
        <f>C34+D34</f>
        <v>481</v>
      </c>
      <c r="F34" s="260">
        <f>'[1]01'!Q13</f>
        <v>277</v>
      </c>
      <c r="G34" s="260">
        <f>'[1]01'!Q27</f>
        <v>152</v>
      </c>
      <c r="H34" s="260">
        <f>F34+G34</f>
        <v>429</v>
      </c>
      <c r="I34" s="260">
        <f>E34-H34</f>
        <v>52</v>
      </c>
    </row>
    <row r="35" spans="1:4" s="18" customFormat="1" ht="42" customHeight="1">
      <c r="A35" s="715" t="s">
        <v>140</v>
      </c>
      <c r="B35" s="715"/>
      <c r="C35" s="715"/>
      <c r="D35" s="715"/>
    </row>
    <row r="36" spans="1:4" ht="15.75">
      <c r="A36" s="261"/>
      <c r="B36" s="261"/>
      <c r="C36" s="262"/>
      <c r="D36" s="264"/>
    </row>
    <row r="37" ht="15.75">
      <c r="D37" s="263"/>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X43"/>
  <sheetViews>
    <sheetView tabSelected="1" view="pageBreakPreview" zoomScale="85" zoomScaleSheetLayoutView="85" zoomScalePageLayoutView="0" workbookViewId="0" topLeftCell="A1">
      <selection activeCell="U8" sqref="U1:AB16384"/>
    </sheetView>
  </sheetViews>
  <sheetFormatPr defaultColWidth="9.00390625" defaultRowHeight="15.75"/>
  <cols>
    <col min="1" max="1" width="3.75390625" style="4" customWidth="1"/>
    <col min="2" max="2" width="26.25390625" style="4" customWidth="1"/>
    <col min="3" max="3" width="10.25390625" style="4" customWidth="1"/>
    <col min="4" max="4" width="9.875" style="4" customWidth="1"/>
    <col min="5" max="5" width="10.25390625" style="4" customWidth="1"/>
    <col min="6" max="6" width="8.50390625" style="4" customWidth="1"/>
    <col min="7" max="7" width="6.875" style="4" customWidth="1"/>
    <col min="8" max="9" width="9.875" style="4" customWidth="1"/>
    <col min="10" max="12" width="9.25390625" style="4" customWidth="1"/>
    <col min="13" max="13" width="7.625" style="8" customWidth="1"/>
    <col min="14" max="14" width="10.00390625" style="8" bestFit="1" customWidth="1"/>
    <col min="15" max="15" width="7.75390625" style="8" customWidth="1"/>
    <col min="16" max="16" width="7.875" style="8" customWidth="1"/>
    <col min="17" max="17" width="9.00390625" style="8" customWidth="1"/>
    <col min="18" max="18" width="7.00390625" style="8" customWidth="1"/>
    <col min="19" max="19" width="7.875" style="8" customWidth="1"/>
    <col min="20" max="20" width="9.75390625" style="8" customWidth="1"/>
    <col min="21" max="21" width="7.625" style="8" customWidth="1"/>
    <col min="22" max="23" width="9.375" style="296" hidden="1" customWidth="1"/>
    <col min="24" max="24" width="9.00390625" style="296" hidden="1" customWidth="1"/>
    <col min="25" max="25" width="0.875" style="4" hidden="1" customWidth="1"/>
    <col min="26" max="26" width="9.00390625" style="4" hidden="1" customWidth="1"/>
    <col min="27" max="27" width="0" style="4" hidden="1" customWidth="1"/>
    <col min="28" max="16384" width="9.00390625" style="4" customWidth="1"/>
  </cols>
  <sheetData>
    <row r="1" spans="1:21" ht="76.5" customHeight="1">
      <c r="A1" s="731" t="s">
        <v>310</v>
      </c>
      <c r="B1" s="731"/>
      <c r="C1" s="731"/>
      <c r="D1" s="731"/>
      <c r="E1" s="717" t="str">
        <f>"KẾT QUẢ THI HÀNH ÁN DÂN SỰ TÍNH BẰNG TIỀN
"&amp;TT!C8&amp;""</f>
        <v>KẾT QUẢ THI HÀNH ÁN DÂN SỰ TÍNH BẰNG TIỀN
01 tháng/năm 2022</v>
      </c>
      <c r="F1" s="717"/>
      <c r="G1" s="717"/>
      <c r="H1" s="717"/>
      <c r="I1" s="717"/>
      <c r="J1" s="717"/>
      <c r="K1" s="717"/>
      <c r="L1" s="717"/>
      <c r="M1" s="717"/>
      <c r="N1" s="717"/>
      <c r="O1" s="716" t="str">
        <f>TT!C2</f>
        <v>Đơn vị  báo cáo: Cục Thi hành án dân sự tỉnh Sơn La
Đơn vị nhận báo cáo: Tổng cục Thi hành án dân sự</v>
      </c>
      <c r="P1" s="716"/>
      <c r="Q1" s="716"/>
      <c r="R1" s="716"/>
      <c r="S1" s="716"/>
      <c r="T1" s="716"/>
      <c r="U1" s="716"/>
    </row>
    <row r="2" spans="1:22" ht="17.25" customHeight="1">
      <c r="A2" s="25"/>
      <c r="B2" s="245"/>
      <c r="C2" s="27"/>
      <c r="D2" s="6"/>
      <c r="E2" s="6"/>
      <c r="F2" s="6"/>
      <c r="G2" s="6"/>
      <c r="H2" s="36"/>
      <c r="I2" s="37"/>
      <c r="J2" s="38"/>
      <c r="K2" s="38"/>
      <c r="L2" s="38"/>
      <c r="M2" s="39"/>
      <c r="N2" s="26"/>
      <c r="O2" s="26"/>
      <c r="P2" s="732" t="s">
        <v>161</v>
      </c>
      <c r="Q2" s="732"/>
      <c r="R2" s="732"/>
      <c r="S2" s="732"/>
      <c r="T2" s="732"/>
      <c r="U2" s="732"/>
      <c r="V2" s="297"/>
    </row>
    <row r="3" spans="1:24" s="11" customFormat="1" ht="15.75" customHeight="1">
      <c r="A3" s="718" t="s">
        <v>136</v>
      </c>
      <c r="B3" s="718" t="s">
        <v>157</v>
      </c>
      <c r="C3" s="726" t="s">
        <v>134</v>
      </c>
      <c r="D3" s="725" t="s">
        <v>4</v>
      </c>
      <c r="E3" s="725"/>
      <c r="F3" s="725" t="s">
        <v>36</v>
      </c>
      <c r="G3" s="730" t="s">
        <v>158</v>
      </c>
      <c r="H3" s="725" t="s">
        <v>37</v>
      </c>
      <c r="I3" s="738" t="s">
        <v>4</v>
      </c>
      <c r="J3" s="739"/>
      <c r="K3" s="739"/>
      <c r="L3" s="739"/>
      <c r="M3" s="739"/>
      <c r="N3" s="739"/>
      <c r="O3" s="739"/>
      <c r="P3" s="739"/>
      <c r="Q3" s="739"/>
      <c r="R3" s="739"/>
      <c r="S3" s="739"/>
      <c r="T3" s="733" t="s">
        <v>103</v>
      </c>
      <c r="U3" s="736" t="s">
        <v>160</v>
      </c>
      <c r="V3" s="298"/>
      <c r="W3" s="298"/>
      <c r="X3" s="298"/>
    </row>
    <row r="4" spans="1:24" s="12" customFormat="1" ht="15.75" customHeight="1">
      <c r="A4" s="719"/>
      <c r="B4" s="719"/>
      <c r="C4" s="727"/>
      <c r="D4" s="725" t="s">
        <v>137</v>
      </c>
      <c r="E4" s="725" t="s">
        <v>62</v>
      </c>
      <c r="F4" s="725"/>
      <c r="G4" s="730"/>
      <c r="H4" s="725"/>
      <c r="I4" s="725" t="s">
        <v>61</v>
      </c>
      <c r="J4" s="725" t="s">
        <v>4</v>
      </c>
      <c r="K4" s="725"/>
      <c r="L4" s="725"/>
      <c r="M4" s="725"/>
      <c r="N4" s="725"/>
      <c r="O4" s="725"/>
      <c r="P4" s="725"/>
      <c r="Q4" s="730" t="s">
        <v>139</v>
      </c>
      <c r="R4" s="725" t="s">
        <v>148</v>
      </c>
      <c r="S4" s="729" t="s">
        <v>81</v>
      </c>
      <c r="T4" s="734"/>
      <c r="U4" s="737"/>
      <c r="V4" s="299"/>
      <c r="W4" s="299"/>
      <c r="X4" s="299"/>
    </row>
    <row r="5" spans="1:24" s="11" customFormat="1" ht="15.75" customHeight="1">
      <c r="A5" s="719"/>
      <c r="B5" s="719"/>
      <c r="C5" s="727"/>
      <c r="D5" s="725"/>
      <c r="E5" s="725"/>
      <c r="F5" s="725"/>
      <c r="G5" s="730"/>
      <c r="H5" s="725"/>
      <c r="I5" s="725"/>
      <c r="J5" s="725" t="s">
        <v>96</v>
      </c>
      <c r="K5" s="725" t="s">
        <v>4</v>
      </c>
      <c r="L5" s="725"/>
      <c r="M5" s="725"/>
      <c r="N5" s="725" t="s">
        <v>42</v>
      </c>
      <c r="O5" s="725" t="s">
        <v>147</v>
      </c>
      <c r="P5" s="725" t="s">
        <v>46</v>
      </c>
      <c r="Q5" s="730"/>
      <c r="R5" s="725"/>
      <c r="S5" s="729"/>
      <c r="T5" s="734"/>
      <c r="U5" s="737"/>
      <c r="V5" s="298"/>
      <c r="W5" s="298"/>
      <c r="X5" s="298"/>
    </row>
    <row r="6" spans="1:24" s="11" customFormat="1" ht="15.75" customHeight="1">
      <c r="A6" s="719"/>
      <c r="B6" s="719"/>
      <c r="C6" s="727"/>
      <c r="D6" s="725"/>
      <c r="E6" s="725"/>
      <c r="F6" s="725"/>
      <c r="G6" s="730"/>
      <c r="H6" s="725"/>
      <c r="I6" s="725"/>
      <c r="J6" s="725"/>
      <c r="K6" s="725"/>
      <c r="L6" s="725"/>
      <c r="M6" s="725"/>
      <c r="N6" s="725"/>
      <c r="O6" s="725"/>
      <c r="P6" s="725"/>
      <c r="Q6" s="730"/>
      <c r="R6" s="725"/>
      <c r="S6" s="729"/>
      <c r="T6" s="734"/>
      <c r="U6" s="737"/>
      <c r="V6" s="298"/>
      <c r="W6" s="298"/>
      <c r="X6" s="298"/>
    </row>
    <row r="7" spans="1:24" s="11" customFormat="1" ht="57" customHeight="1">
      <c r="A7" s="720"/>
      <c r="B7" s="720"/>
      <c r="C7" s="728"/>
      <c r="D7" s="725"/>
      <c r="E7" s="725"/>
      <c r="F7" s="725"/>
      <c r="G7" s="730"/>
      <c r="H7" s="725"/>
      <c r="I7" s="725"/>
      <c r="J7" s="725"/>
      <c r="K7" s="623" t="s">
        <v>39</v>
      </c>
      <c r="L7" s="623" t="s">
        <v>138</v>
      </c>
      <c r="M7" s="623" t="s">
        <v>156</v>
      </c>
      <c r="N7" s="725"/>
      <c r="O7" s="725"/>
      <c r="P7" s="725"/>
      <c r="Q7" s="730"/>
      <c r="R7" s="725"/>
      <c r="S7" s="729"/>
      <c r="T7" s="735"/>
      <c r="U7" s="737"/>
      <c r="V7" s="298"/>
      <c r="W7" s="300"/>
      <c r="X7" s="298"/>
    </row>
    <row r="8" spans="1:21" ht="18" customHeight="1">
      <c r="A8" s="721" t="s">
        <v>3</v>
      </c>
      <c r="B8" s="722"/>
      <c r="C8" s="190" t="s">
        <v>13</v>
      </c>
      <c r="D8" s="190" t="s">
        <v>14</v>
      </c>
      <c r="E8" s="190" t="s">
        <v>19</v>
      </c>
      <c r="F8" s="190" t="s">
        <v>22</v>
      </c>
      <c r="G8" s="190" t="s">
        <v>23</v>
      </c>
      <c r="H8" s="190" t="s">
        <v>24</v>
      </c>
      <c r="I8" s="190" t="s">
        <v>25</v>
      </c>
      <c r="J8" s="190" t="s">
        <v>26</v>
      </c>
      <c r="K8" s="190" t="s">
        <v>27</v>
      </c>
      <c r="L8" s="190" t="s">
        <v>29</v>
      </c>
      <c r="M8" s="190" t="s">
        <v>30</v>
      </c>
      <c r="N8" s="190" t="s">
        <v>104</v>
      </c>
      <c r="O8" s="190" t="s">
        <v>101</v>
      </c>
      <c r="P8" s="190" t="s">
        <v>105</v>
      </c>
      <c r="Q8" s="190" t="s">
        <v>106</v>
      </c>
      <c r="R8" s="190" t="s">
        <v>107</v>
      </c>
      <c r="S8" s="190" t="s">
        <v>118</v>
      </c>
      <c r="T8" s="190" t="s">
        <v>131</v>
      </c>
      <c r="U8" s="190" t="s">
        <v>133</v>
      </c>
    </row>
    <row r="9" spans="1:24" s="247" customFormat="1" ht="15" customHeight="1">
      <c r="A9" s="723" t="s">
        <v>10</v>
      </c>
      <c r="B9" s="724"/>
      <c r="C9" s="245">
        <f>C10+C24</f>
        <v>216782772</v>
      </c>
      <c r="D9" s="245">
        <f aca="true" t="shared" si="0" ref="D9:T9">D10+D24</f>
        <v>197386110</v>
      </c>
      <c r="E9" s="245">
        <f t="shared" si="0"/>
        <v>19396662</v>
      </c>
      <c r="F9" s="245">
        <f t="shared" si="0"/>
        <v>155157</v>
      </c>
      <c r="G9" s="245">
        <f t="shared" si="0"/>
        <v>0</v>
      </c>
      <c r="H9" s="245">
        <f t="shared" si="0"/>
        <v>216627615</v>
      </c>
      <c r="I9" s="245">
        <f t="shared" si="0"/>
        <v>145613147</v>
      </c>
      <c r="J9" s="245">
        <f t="shared" si="0"/>
        <v>4458889</v>
      </c>
      <c r="K9" s="245">
        <f t="shared" si="0"/>
        <v>3500323</v>
      </c>
      <c r="L9" s="245">
        <f t="shared" si="0"/>
        <v>958566</v>
      </c>
      <c r="M9" s="245">
        <f t="shared" si="0"/>
        <v>0</v>
      </c>
      <c r="N9" s="245">
        <f t="shared" si="0"/>
        <v>138924038</v>
      </c>
      <c r="O9" s="245">
        <f t="shared" si="0"/>
        <v>0</v>
      </c>
      <c r="P9" s="245">
        <f t="shared" si="0"/>
        <v>2230220</v>
      </c>
      <c r="Q9" s="245">
        <f t="shared" si="0"/>
        <v>68048011</v>
      </c>
      <c r="R9" s="245">
        <f t="shared" si="0"/>
        <v>96050</v>
      </c>
      <c r="S9" s="245">
        <f t="shared" si="0"/>
        <v>2870407</v>
      </c>
      <c r="T9" s="245">
        <f t="shared" si="0"/>
        <v>212168726</v>
      </c>
      <c r="U9" s="246">
        <f>IF(I9&lt;&gt;0,J9/I9,"")</f>
        <v>0.030621472661393687</v>
      </c>
      <c r="V9" s="317">
        <f>H9</f>
        <v>216627615</v>
      </c>
      <c r="W9" s="317">
        <f>C9-F9-G9</f>
        <v>216627615</v>
      </c>
      <c r="X9" s="301">
        <f>V9-W9</f>
        <v>0</v>
      </c>
    </row>
    <row r="10" spans="1:24" s="49" customFormat="1" ht="15.75" customHeight="1">
      <c r="A10" s="248" t="s">
        <v>0</v>
      </c>
      <c r="B10" s="249" t="s">
        <v>89</v>
      </c>
      <c r="C10" s="245">
        <f>SUM(C11:C23)</f>
        <v>54718011</v>
      </c>
      <c r="D10" s="245">
        <f aca="true" t="shared" si="1" ref="D10:T10">SUM(D11:D23)</f>
        <v>52874751</v>
      </c>
      <c r="E10" s="245">
        <f t="shared" si="1"/>
        <v>1843260</v>
      </c>
      <c r="F10" s="245">
        <f t="shared" si="1"/>
        <v>9157</v>
      </c>
      <c r="G10" s="245">
        <f t="shared" si="1"/>
        <v>0</v>
      </c>
      <c r="H10" s="245">
        <f t="shared" si="1"/>
        <v>54708854</v>
      </c>
      <c r="I10" s="245">
        <f t="shared" si="1"/>
        <v>25859392</v>
      </c>
      <c r="J10" s="245">
        <f t="shared" si="1"/>
        <v>1420795</v>
      </c>
      <c r="K10" s="245">
        <f t="shared" si="1"/>
        <v>1359815</v>
      </c>
      <c r="L10" s="245">
        <f t="shared" si="1"/>
        <v>60980</v>
      </c>
      <c r="M10" s="245">
        <f t="shared" si="1"/>
        <v>0</v>
      </c>
      <c r="N10" s="245">
        <f t="shared" si="1"/>
        <v>24437509</v>
      </c>
      <c r="O10" s="245">
        <f t="shared" si="1"/>
        <v>0</v>
      </c>
      <c r="P10" s="245">
        <f t="shared" si="1"/>
        <v>1088</v>
      </c>
      <c r="Q10" s="245">
        <f t="shared" si="1"/>
        <v>28843112</v>
      </c>
      <c r="R10" s="245">
        <f t="shared" si="1"/>
        <v>6050</v>
      </c>
      <c r="S10" s="245">
        <f t="shared" si="1"/>
        <v>300</v>
      </c>
      <c r="T10" s="245">
        <f t="shared" si="1"/>
        <v>53288059</v>
      </c>
      <c r="U10" s="250">
        <f aca="true" t="shared" si="2" ref="U10:U37">IF(I10&lt;&gt;0,J10/I10,"")</f>
        <v>0.05494309378967611</v>
      </c>
      <c r="V10" s="301">
        <f aca="true" t="shared" si="3" ref="V10:V37">H10</f>
        <v>54708854</v>
      </c>
      <c r="W10" s="301">
        <f aca="true" t="shared" si="4" ref="W10:W37">C10-F10-G10</f>
        <v>54708854</v>
      </c>
      <c r="X10" s="301">
        <f aca="true" t="shared" si="5" ref="X10:X37">V10-W10</f>
        <v>0</v>
      </c>
    </row>
    <row r="11" spans="1:24" s="49" customFormat="1" ht="15.75" customHeight="1">
      <c r="A11" s="47" t="s">
        <v>13</v>
      </c>
      <c r="B11" s="48" t="s">
        <v>31</v>
      </c>
      <c r="C11" s="251">
        <f>D11+E11</f>
        <v>2501100</v>
      </c>
      <c r="D11" s="252">
        <v>2333050</v>
      </c>
      <c r="E11" s="252">
        <v>168050</v>
      </c>
      <c r="F11" s="252">
        <v>0</v>
      </c>
      <c r="G11" s="252">
        <v>0</v>
      </c>
      <c r="H11" s="251">
        <f>I11+Q11+R11+S11</f>
        <v>2501100</v>
      </c>
      <c r="I11" s="251">
        <f>J11+N11+O11+P11</f>
        <v>1995587</v>
      </c>
      <c r="J11" s="253">
        <f>K11+L11+M11</f>
        <v>166142</v>
      </c>
      <c r="K11" s="252">
        <v>154142</v>
      </c>
      <c r="L11" s="252">
        <v>12000</v>
      </c>
      <c r="M11" s="252">
        <v>0</v>
      </c>
      <c r="N11" s="252">
        <v>1829445</v>
      </c>
      <c r="O11" s="252">
        <v>0</v>
      </c>
      <c r="P11" s="252">
        <v>0</v>
      </c>
      <c r="Q11" s="252">
        <v>499163</v>
      </c>
      <c r="R11" s="252">
        <v>6050</v>
      </c>
      <c r="S11" s="252">
        <v>300</v>
      </c>
      <c r="T11" s="251">
        <f>SUM(N11:S11)</f>
        <v>2334958</v>
      </c>
      <c r="U11" s="250">
        <f t="shared" si="2"/>
        <v>0.08325470149885723</v>
      </c>
      <c r="V11" s="301">
        <f t="shared" si="3"/>
        <v>2501100</v>
      </c>
      <c r="W11" s="301">
        <f t="shared" si="4"/>
        <v>2501100</v>
      </c>
      <c r="X11" s="301">
        <f t="shared" si="5"/>
        <v>0</v>
      </c>
    </row>
    <row r="12" spans="1:24" s="49" customFormat="1" ht="15.75" customHeight="1">
      <c r="A12" s="47" t="s">
        <v>14</v>
      </c>
      <c r="B12" s="156" t="s">
        <v>33</v>
      </c>
      <c r="C12" s="251">
        <f aca="true" t="shared" si="6" ref="C12:C37">D12+E12</f>
        <v>1011433</v>
      </c>
      <c r="D12" s="252">
        <v>741716</v>
      </c>
      <c r="E12" s="252">
        <v>269717</v>
      </c>
      <c r="F12" s="252">
        <v>0</v>
      </c>
      <c r="G12" s="252">
        <v>0</v>
      </c>
      <c r="H12" s="251">
        <f aca="true" t="shared" si="7" ref="H12:H23">I12+Q12+R12+S12</f>
        <v>1011433</v>
      </c>
      <c r="I12" s="251">
        <f aca="true" t="shared" si="8" ref="I12:I37">J12+N12+O12+P12</f>
        <v>865996</v>
      </c>
      <c r="J12" s="253">
        <f aca="true" t="shared" si="9" ref="J12:J23">K12+L12+M12</f>
        <v>122691</v>
      </c>
      <c r="K12" s="252">
        <v>122691</v>
      </c>
      <c r="L12" s="252">
        <v>0</v>
      </c>
      <c r="M12" s="252">
        <v>0</v>
      </c>
      <c r="N12" s="252">
        <v>743305</v>
      </c>
      <c r="O12" s="252">
        <v>0</v>
      </c>
      <c r="P12" s="252">
        <v>0</v>
      </c>
      <c r="Q12" s="252">
        <v>145437</v>
      </c>
      <c r="R12" s="252">
        <v>0</v>
      </c>
      <c r="S12" s="252">
        <v>0</v>
      </c>
      <c r="T12" s="251">
        <f aca="true" t="shared" si="10" ref="T12:T23">SUM(N12:S12)</f>
        <v>888742</v>
      </c>
      <c r="U12" s="250">
        <f t="shared" si="2"/>
        <v>0.14167617402389848</v>
      </c>
      <c r="V12" s="301">
        <f t="shared" si="3"/>
        <v>1011433</v>
      </c>
      <c r="W12" s="301">
        <f t="shared" si="4"/>
        <v>1011433</v>
      </c>
      <c r="X12" s="301">
        <f t="shared" si="5"/>
        <v>0</v>
      </c>
    </row>
    <row r="13" spans="1:24" s="49" customFormat="1" ht="15.75" customHeight="1">
      <c r="A13" s="47" t="s">
        <v>19</v>
      </c>
      <c r="B13" s="157" t="s">
        <v>141</v>
      </c>
      <c r="C13" s="251">
        <f t="shared" si="6"/>
        <v>88503</v>
      </c>
      <c r="D13" s="252">
        <v>88503</v>
      </c>
      <c r="E13" s="252">
        <v>0</v>
      </c>
      <c r="F13" s="252">
        <v>0</v>
      </c>
      <c r="G13" s="252">
        <v>0</v>
      </c>
      <c r="H13" s="251">
        <f t="shared" si="7"/>
        <v>88503</v>
      </c>
      <c r="I13" s="251">
        <f t="shared" si="8"/>
        <v>20522</v>
      </c>
      <c r="J13" s="253">
        <f t="shared" si="9"/>
        <v>0</v>
      </c>
      <c r="K13" s="252">
        <v>0</v>
      </c>
      <c r="L13" s="252">
        <v>0</v>
      </c>
      <c r="M13" s="252">
        <v>0</v>
      </c>
      <c r="N13" s="252">
        <v>20522</v>
      </c>
      <c r="O13" s="252">
        <v>0</v>
      </c>
      <c r="P13" s="252">
        <v>0</v>
      </c>
      <c r="Q13" s="252">
        <v>67981</v>
      </c>
      <c r="R13" s="252">
        <v>0</v>
      </c>
      <c r="S13" s="252">
        <v>0</v>
      </c>
      <c r="T13" s="251">
        <f t="shared" si="10"/>
        <v>88503</v>
      </c>
      <c r="U13" s="250">
        <f t="shared" si="2"/>
        <v>0</v>
      </c>
      <c r="V13" s="301">
        <f t="shared" si="3"/>
        <v>88503</v>
      </c>
      <c r="W13" s="301">
        <f t="shared" si="4"/>
        <v>88503</v>
      </c>
      <c r="X13" s="301">
        <f t="shared" si="5"/>
        <v>0</v>
      </c>
    </row>
    <row r="14" spans="1:24" s="49" customFormat="1" ht="15.75" customHeight="1">
      <c r="A14" s="47" t="s">
        <v>22</v>
      </c>
      <c r="B14" s="48" t="s">
        <v>145</v>
      </c>
      <c r="C14" s="251">
        <f t="shared" si="6"/>
        <v>1820563</v>
      </c>
      <c r="D14" s="252">
        <v>1628736</v>
      </c>
      <c r="E14" s="252">
        <v>191827</v>
      </c>
      <c r="F14" s="252">
        <v>0</v>
      </c>
      <c r="G14" s="252">
        <v>0</v>
      </c>
      <c r="H14" s="251">
        <f t="shared" si="7"/>
        <v>1820563</v>
      </c>
      <c r="I14" s="251">
        <f t="shared" si="8"/>
        <v>500638</v>
      </c>
      <c r="J14" s="253">
        <f t="shared" si="9"/>
        <v>193827</v>
      </c>
      <c r="K14" s="252">
        <v>193827</v>
      </c>
      <c r="L14" s="252">
        <v>0</v>
      </c>
      <c r="M14" s="252">
        <v>0</v>
      </c>
      <c r="N14" s="252">
        <v>306811</v>
      </c>
      <c r="O14" s="252">
        <v>0</v>
      </c>
      <c r="P14" s="252">
        <v>0</v>
      </c>
      <c r="Q14" s="252">
        <v>1319925</v>
      </c>
      <c r="R14" s="252">
        <v>0</v>
      </c>
      <c r="S14" s="252">
        <v>0</v>
      </c>
      <c r="T14" s="251">
        <f t="shared" si="10"/>
        <v>1626736</v>
      </c>
      <c r="U14" s="250">
        <f t="shared" si="2"/>
        <v>0.38715998386059386</v>
      </c>
      <c r="V14" s="301">
        <f t="shared" si="3"/>
        <v>1820563</v>
      </c>
      <c r="W14" s="301">
        <f t="shared" si="4"/>
        <v>1820563</v>
      </c>
      <c r="X14" s="301">
        <f t="shared" si="5"/>
        <v>0</v>
      </c>
    </row>
    <row r="15" spans="1:24" s="49" customFormat="1" ht="15.75" customHeight="1">
      <c r="A15" s="47" t="s">
        <v>23</v>
      </c>
      <c r="B15" s="51" t="s">
        <v>144</v>
      </c>
      <c r="C15" s="251">
        <f t="shared" si="6"/>
        <v>1488398</v>
      </c>
      <c r="D15" s="252">
        <v>1488398</v>
      </c>
      <c r="E15" s="252">
        <v>0</v>
      </c>
      <c r="F15" s="252">
        <v>0</v>
      </c>
      <c r="G15" s="252">
        <v>0</v>
      </c>
      <c r="H15" s="251">
        <f t="shared" si="7"/>
        <v>1488398</v>
      </c>
      <c r="I15" s="251">
        <f t="shared" si="8"/>
        <v>198153</v>
      </c>
      <c r="J15" s="253">
        <f>K15+L15+M15</f>
        <v>0</v>
      </c>
      <c r="K15" s="252">
        <v>0</v>
      </c>
      <c r="L15" s="252">
        <v>0</v>
      </c>
      <c r="M15" s="252">
        <v>0</v>
      </c>
      <c r="N15" s="252">
        <v>198153</v>
      </c>
      <c r="O15" s="252">
        <v>0</v>
      </c>
      <c r="P15" s="252">
        <v>0</v>
      </c>
      <c r="Q15" s="252">
        <v>1290245</v>
      </c>
      <c r="R15" s="252">
        <v>0</v>
      </c>
      <c r="S15" s="252">
        <v>0</v>
      </c>
      <c r="T15" s="251">
        <f t="shared" si="10"/>
        <v>1488398</v>
      </c>
      <c r="U15" s="250">
        <f t="shared" si="2"/>
        <v>0</v>
      </c>
      <c r="V15" s="301">
        <f t="shared" si="3"/>
        <v>1488398</v>
      </c>
      <c r="W15" s="301">
        <f t="shared" si="4"/>
        <v>1488398</v>
      </c>
      <c r="X15" s="301">
        <f t="shared" si="5"/>
        <v>0</v>
      </c>
    </row>
    <row r="16" spans="1:24" s="49" customFormat="1" ht="15.75" customHeight="1">
      <c r="A16" s="47" t="s">
        <v>24</v>
      </c>
      <c r="B16" s="48" t="s">
        <v>128</v>
      </c>
      <c r="C16" s="251">
        <f t="shared" si="6"/>
        <v>27669166</v>
      </c>
      <c r="D16" s="254">
        <v>26733776</v>
      </c>
      <c r="E16" s="252">
        <v>935390</v>
      </c>
      <c r="F16" s="252">
        <v>9157</v>
      </c>
      <c r="G16" s="252">
        <v>0</v>
      </c>
      <c r="H16" s="251">
        <f t="shared" si="7"/>
        <v>27660009</v>
      </c>
      <c r="I16" s="251">
        <f t="shared" si="8"/>
        <v>3965122</v>
      </c>
      <c r="J16" s="253">
        <f t="shared" si="9"/>
        <v>806403</v>
      </c>
      <c r="K16" s="252">
        <v>757423</v>
      </c>
      <c r="L16" s="252">
        <v>48980</v>
      </c>
      <c r="M16" s="252">
        <v>0</v>
      </c>
      <c r="N16" s="252">
        <v>3157631</v>
      </c>
      <c r="O16" s="252">
        <v>0</v>
      </c>
      <c r="P16" s="252">
        <v>1088</v>
      </c>
      <c r="Q16" s="254">
        <v>23694887</v>
      </c>
      <c r="R16" s="252">
        <v>0</v>
      </c>
      <c r="S16" s="252">
        <v>0</v>
      </c>
      <c r="T16" s="251">
        <f t="shared" si="10"/>
        <v>26853606</v>
      </c>
      <c r="U16" s="250">
        <f t="shared" si="2"/>
        <v>0.20337407020515383</v>
      </c>
      <c r="V16" s="301">
        <f t="shared" si="3"/>
        <v>27660009</v>
      </c>
      <c r="W16" s="301">
        <f t="shared" si="4"/>
        <v>27660009</v>
      </c>
      <c r="X16" s="301">
        <f t="shared" si="5"/>
        <v>0</v>
      </c>
    </row>
    <row r="17" spans="1:24" s="49" customFormat="1" ht="15.75" customHeight="1">
      <c r="A17" s="47" t="s">
        <v>25</v>
      </c>
      <c r="B17" s="48" t="s">
        <v>129</v>
      </c>
      <c r="C17" s="251">
        <f t="shared" si="6"/>
        <v>557600</v>
      </c>
      <c r="D17" s="252">
        <v>557600</v>
      </c>
      <c r="E17" s="252">
        <v>0</v>
      </c>
      <c r="F17" s="252">
        <v>0</v>
      </c>
      <c r="G17" s="252">
        <v>0</v>
      </c>
      <c r="H17" s="251">
        <f t="shared" si="7"/>
        <v>557600</v>
      </c>
      <c r="I17" s="251">
        <f t="shared" si="8"/>
        <v>557600</v>
      </c>
      <c r="J17" s="253">
        <f t="shared" si="9"/>
        <v>0</v>
      </c>
      <c r="K17" s="252">
        <v>0</v>
      </c>
      <c r="L17" s="252">
        <v>0</v>
      </c>
      <c r="M17" s="252">
        <v>0</v>
      </c>
      <c r="N17" s="252">
        <v>557600</v>
      </c>
      <c r="O17" s="252">
        <v>0</v>
      </c>
      <c r="P17" s="252">
        <v>0</v>
      </c>
      <c r="Q17" s="252">
        <v>0</v>
      </c>
      <c r="R17" s="252">
        <v>0</v>
      </c>
      <c r="S17" s="252">
        <v>0</v>
      </c>
      <c r="T17" s="251">
        <f t="shared" si="10"/>
        <v>557600</v>
      </c>
      <c r="U17" s="250">
        <f t="shared" si="2"/>
        <v>0</v>
      </c>
      <c r="V17" s="301">
        <f t="shared" si="3"/>
        <v>557600</v>
      </c>
      <c r="W17" s="301">
        <f t="shared" si="4"/>
        <v>557600</v>
      </c>
      <c r="X17" s="301">
        <f t="shared" si="5"/>
        <v>0</v>
      </c>
    </row>
    <row r="18" spans="1:24" s="49" customFormat="1" ht="15.75" customHeight="1">
      <c r="A18" s="47" t="s">
        <v>26</v>
      </c>
      <c r="B18" s="48" t="s">
        <v>32</v>
      </c>
      <c r="C18" s="251">
        <f t="shared" si="6"/>
        <v>1000759</v>
      </c>
      <c r="D18" s="252">
        <v>722483</v>
      </c>
      <c r="E18" s="252">
        <v>278276</v>
      </c>
      <c r="F18" s="252">
        <v>0</v>
      </c>
      <c r="G18" s="252">
        <v>0</v>
      </c>
      <c r="H18" s="251">
        <f t="shared" si="7"/>
        <v>1000759</v>
      </c>
      <c r="I18" s="251">
        <f t="shared" si="8"/>
        <v>871301</v>
      </c>
      <c r="J18" s="253">
        <f t="shared" si="9"/>
        <v>128469</v>
      </c>
      <c r="K18" s="252">
        <v>128469</v>
      </c>
      <c r="L18" s="252">
        <v>0</v>
      </c>
      <c r="M18" s="252">
        <v>0</v>
      </c>
      <c r="N18" s="252">
        <v>742832</v>
      </c>
      <c r="O18" s="252">
        <v>0</v>
      </c>
      <c r="P18" s="252">
        <v>0</v>
      </c>
      <c r="Q18" s="255">
        <v>129458</v>
      </c>
      <c r="R18" s="252">
        <v>0</v>
      </c>
      <c r="S18" s="252">
        <v>0</v>
      </c>
      <c r="T18" s="251">
        <f t="shared" si="10"/>
        <v>872290</v>
      </c>
      <c r="U18" s="250">
        <f t="shared" si="2"/>
        <v>0.14744502760814002</v>
      </c>
      <c r="V18" s="301">
        <f t="shared" si="3"/>
        <v>1000759</v>
      </c>
      <c r="W18" s="301">
        <f t="shared" si="4"/>
        <v>1000759</v>
      </c>
      <c r="X18" s="301">
        <f t="shared" si="5"/>
        <v>0</v>
      </c>
    </row>
    <row r="19" spans="1:24" s="49" customFormat="1" ht="15.75" customHeight="1">
      <c r="A19" s="47" t="s">
        <v>27</v>
      </c>
      <c r="B19" s="48" t="s">
        <v>34</v>
      </c>
      <c r="C19" s="251">
        <f t="shared" si="6"/>
        <v>0</v>
      </c>
      <c r="D19" s="252">
        <v>0</v>
      </c>
      <c r="E19" s="252">
        <v>0</v>
      </c>
      <c r="F19" s="252">
        <v>0</v>
      </c>
      <c r="G19" s="252">
        <v>0</v>
      </c>
      <c r="H19" s="251">
        <f t="shared" si="7"/>
        <v>0</v>
      </c>
      <c r="I19" s="251">
        <f t="shared" si="8"/>
        <v>0</v>
      </c>
      <c r="J19" s="253">
        <f t="shared" si="9"/>
        <v>0</v>
      </c>
      <c r="K19" s="252">
        <v>0</v>
      </c>
      <c r="L19" s="252">
        <v>0</v>
      </c>
      <c r="M19" s="252">
        <v>0</v>
      </c>
      <c r="N19" s="252">
        <v>0</v>
      </c>
      <c r="O19" s="252">
        <v>0</v>
      </c>
      <c r="P19" s="252">
        <v>0</v>
      </c>
      <c r="Q19" s="252">
        <v>0</v>
      </c>
      <c r="R19" s="252">
        <v>0</v>
      </c>
      <c r="S19" s="252">
        <v>0</v>
      </c>
      <c r="T19" s="251">
        <f t="shared" si="10"/>
        <v>0</v>
      </c>
      <c r="U19" s="250">
        <f t="shared" si="2"/>
      </c>
      <c r="V19" s="301">
        <f t="shared" si="3"/>
        <v>0</v>
      </c>
      <c r="W19" s="301">
        <f t="shared" si="4"/>
        <v>0</v>
      </c>
      <c r="X19" s="301">
        <f t="shared" si="5"/>
        <v>0</v>
      </c>
    </row>
    <row r="20" spans="1:24" s="49" customFormat="1" ht="15.75" customHeight="1">
      <c r="A20" s="47" t="s">
        <v>29</v>
      </c>
      <c r="B20" s="48" t="s">
        <v>35</v>
      </c>
      <c r="C20" s="251">
        <f t="shared" si="6"/>
        <v>18580489</v>
      </c>
      <c r="D20" s="252">
        <v>18580489</v>
      </c>
      <c r="E20" s="252">
        <v>0</v>
      </c>
      <c r="F20" s="252">
        <v>0</v>
      </c>
      <c r="G20" s="252">
        <v>0</v>
      </c>
      <c r="H20" s="251">
        <f t="shared" si="7"/>
        <v>18580489</v>
      </c>
      <c r="I20" s="251">
        <f t="shared" si="8"/>
        <v>16884473</v>
      </c>
      <c r="J20" s="253">
        <f t="shared" si="9"/>
        <v>3263</v>
      </c>
      <c r="K20" s="252">
        <v>3263</v>
      </c>
      <c r="L20" s="252">
        <v>0</v>
      </c>
      <c r="M20" s="252">
        <v>0</v>
      </c>
      <c r="N20" s="252">
        <v>16881210</v>
      </c>
      <c r="O20" s="252">
        <v>0</v>
      </c>
      <c r="P20" s="252">
        <v>0</v>
      </c>
      <c r="Q20" s="252">
        <v>1696016</v>
      </c>
      <c r="R20" s="252">
        <v>0</v>
      </c>
      <c r="S20" s="252">
        <v>0</v>
      </c>
      <c r="T20" s="251">
        <f t="shared" si="10"/>
        <v>18577226</v>
      </c>
      <c r="U20" s="250">
        <f t="shared" si="2"/>
        <v>0.00019325447705711632</v>
      </c>
      <c r="V20" s="301">
        <f t="shared" si="3"/>
        <v>18580489</v>
      </c>
      <c r="W20" s="301">
        <f t="shared" si="4"/>
        <v>18580489</v>
      </c>
      <c r="X20" s="301">
        <f t="shared" si="5"/>
        <v>0</v>
      </c>
    </row>
    <row r="21" spans="1:24" s="49" customFormat="1" ht="15.75" customHeight="1">
      <c r="A21" s="47" t="s">
        <v>30</v>
      </c>
      <c r="B21" s="48" t="s">
        <v>143</v>
      </c>
      <c r="C21" s="251">
        <f t="shared" si="6"/>
        <v>0</v>
      </c>
      <c r="D21" s="252">
        <v>0</v>
      </c>
      <c r="E21" s="252">
        <v>0</v>
      </c>
      <c r="F21" s="252">
        <v>0</v>
      </c>
      <c r="G21" s="252">
        <v>0</v>
      </c>
      <c r="H21" s="251">
        <f t="shared" si="7"/>
        <v>0</v>
      </c>
      <c r="I21" s="251">
        <f t="shared" si="8"/>
        <v>0</v>
      </c>
      <c r="J21" s="253">
        <f t="shared" si="9"/>
        <v>0</v>
      </c>
      <c r="K21" s="252">
        <v>0</v>
      </c>
      <c r="L21" s="252">
        <v>0</v>
      </c>
      <c r="M21" s="252">
        <v>0</v>
      </c>
      <c r="N21" s="252">
        <v>0</v>
      </c>
      <c r="O21" s="252">
        <v>0</v>
      </c>
      <c r="P21" s="252">
        <v>0</v>
      </c>
      <c r="Q21" s="252">
        <v>0</v>
      </c>
      <c r="R21" s="252">
        <v>0</v>
      </c>
      <c r="S21" s="252">
        <v>0</v>
      </c>
      <c r="T21" s="251">
        <f t="shared" si="10"/>
        <v>0</v>
      </c>
      <c r="U21" s="250">
        <f t="shared" si="2"/>
      </c>
      <c r="V21" s="301">
        <f t="shared" si="3"/>
        <v>0</v>
      </c>
      <c r="W21" s="301">
        <f t="shared" si="4"/>
        <v>0</v>
      </c>
      <c r="X21" s="301">
        <f t="shared" si="5"/>
        <v>0</v>
      </c>
    </row>
    <row r="22" spans="1:24" s="49" customFormat="1" ht="15.75" customHeight="1">
      <c r="A22" s="47" t="s">
        <v>104</v>
      </c>
      <c r="B22" s="48" t="s">
        <v>142</v>
      </c>
      <c r="C22" s="251">
        <f t="shared" si="6"/>
        <v>0</v>
      </c>
      <c r="D22" s="252">
        <v>0</v>
      </c>
      <c r="E22" s="252">
        <v>0</v>
      </c>
      <c r="F22" s="252">
        <v>0</v>
      </c>
      <c r="G22" s="252">
        <v>0</v>
      </c>
      <c r="H22" s="251">
        <f t="shared" si="7"/>
        <v>0</v>
      </c>
      <c r="I22" s="251">
        <f t="shared" si="8"/>
        <v>0</v>
      </c>
      <c r="J22" s="253">
        <f t="shared" si="9"/>
        <v>0</v>
      </c>
      <c r="K22" s="252">
        <v>0</v>
      </c>
      <c r="L22" s="252">
        <v>0</v>
      </c>
      <c r="M22" s="252">
        <v>0</v>
      </c>
      <c r="N22" s="252">
        <v>0</v>
      </c>
      <c r="O22" s="252">
        <v>0</v>
      </c>
      <c r="P22" s="252">
        <v>0</v>
      </c>
      <c r="Q22" s="252">
        <v>0</v>
      </c>
      <c r="R22" s="252">
        <v>0</v>
      </c>
      <c r="S22" s="252">
        <v>0</v>
      </c>
      <c r="T22" s="251">
        <f t="shared" si="10"/>
        <v>0</v>
      </c>
      <c r="U22" s="250">
        <f t="shared" si="2"/>
      </c>
      <c r="V22" s="301">
        <f t="shared" si="3"/>
        <v>0</v>
      </c>
      <c r="W22" s="301">
        <f t="shared" si="4"/>
        <v>0</v>
      </c>
      <c r="X22" s="301">
        <f t="shared" si="5"/>
        <v>0</v>
      </c>
    </row>
    <row r="23" spans="1:24" s="49" customFormat="1" ht="15.75" customHeight="1">
      <c r="A23" s="47" t="s">
        <v>101</v>
      </c>
      <c r="B23" s="48" t="s">
        <v>102</v>
      </c>
      <c r="C23" s="251">
        <f t="shared" si="6"/>
        <v>0</v>
      </c>
      <c r="D23" s="252">
        <v>0</v>
      </c>
      <c r="E23" s="252">
        <v>0</v>
      </c>
      <c r="F23" s="252">
        <v>0</v>
      </c>
      <c r="G23" s="252">
        <v>0</v>
      </c>
      <c r="H23" s="251">
        <f t="shared" si="7"/>
        <v>0</v>
      </c>
      <c r="I23" s="251">
        <f t="shared" si="8"/>
        <v>0</v>
      </c>
      <c r="J23" s="253">
        <f t="shared" si="9"/>
        <v>0</v>
      </c>
      <c r="K23" s="252">
        <v>0</v>
      </c>
      <c r="L23" s="252">
        <v>0</v>
      </c>
      <c r="M23" s="252">
        <v>0</v>
      </c>
      <c r="N23" s="252">
        <v>0</v>
      </c>
      <c r="O23" s="252">
        <v>0</v>
      </c>
      <c r="P23" s="252">
        <v>0</v>
      </c>
      <c r="Q23" s="252">
        <v>0</v>
      </c>
      <c r="R23" s="252">
        <v>0</v>
      </c>
      <c r="S23" s="252">
        <v>0</v>
      </c>
      <c r="T23" s="251">
        <f t="shared" si="10"/>
        <v>0</v>
      </c>
      <c r="U23" s="250">
        <f t="shared" si="2"/>
      </c>
      <c r="V23" s="301">
        <f t="shared" si="3"/>
        <v>0</v>
      </c>
      <c r="W23" s="301">
        <f t="shared" si="4"/>
        <v>0</v>
      </c>
      <c r="X23" s="301">
        <f t="shared" si="5"/>
        <v>0</v>
      </c>
    </row>
    <row r="24" spans="1:24" s="49" customFormat="1" ht="15.75" customHeight="1">
      <c r="A24" s="248" t="s">
        <v>1</v>
      </c>
      <c r="B24" s="249" t="s">
        <v>90</v>
      </c>
      <c r="C24" s="245">
        <f>SUM(C25:C37)</f>
        <v>162064761</v>
      </c>
      <c r="D24" s="245">
        <f aca="true" t="shared" si="11" ref="D24:S24">SUM(D25:D37)</f>
        <v>144511359</v>
      </c>
      <c r="E24" s="245">
        <f t="shared" si="11"/>
        <v>17553402</v>
      </c>
      <c r="F24" s="245">
        <f t="shared" si="11"/>
        <v>146000</v>
      </c>
      <c r="G24" s="245">
        <f t="shared" si="11"/>
        <v>0</v>
      </c>
      <c r="H24" s="245">
        <f t="shared" si="11"/>
        <v>161918761</v>
      </c>
      <c r="I24" s="245">
        <f t="shared" si="11"/>
        <v>119753755</v>
      </c>
      <c r="J24" s="245">
        <f t="shared" si="11"/>
        <v>3038094</v>
      </c>
      <c r="K24" s="245">
        <f t="shared" si="11"/>
        <v>2140508</v>
      </c>
      <c r="L24" s="245">
        <f t="shared" si="11"/>
        <v>897586</v>
      </c>
      <c r="M24" s="245">
        <f t="shared" si="11"/>
        <v>0</v>
      </c>
      <c r="N24" s="245">
        <f t="shared" si="11"/>
        <v>114486529</v>
      </c>
      <c r="O24" s="245">
        <f t="shared" si="11"/>
        <v>0</v>
      </c>
      <c r="P24" s="245">
        <f t="shared" si="11"/>
        <v>2229132</v>
      </c>
      <c r="Q24" s="245">
        <f t="shared" si="11"/>
        <v>39204899</v>
      </c>
      <c r="R24" s="245">
        <f t="shared" si="11"/>
        <v>90000</v>
      </c>
      <c r="S24" s="245">
        <f t="shared" si="11"/>
        <v>2870107</v>
      </c>
      <c r="T24" s="245">
        <f>SUM(T25:T37)</f>
        <v>158880667</v>
      </c>
      <c r="U24" s="250">
        <f t="shared" si="2"/>
        <v>0.025369509290126227</v>
      </c>
      <c r="V24" s="301">
        <f t="shared" si="3"/>
        <v>161918761</v>
      </c>
      <c r="W24" s="301">
        <f t="shared" si="4"/>
        <v>161918761</v>
      </c>
      <c r="X24" s="301">
        <f t="shared" si="5"/>
        <v>0</v>
      </c>
    </row>
    <row r="25" spans="1:24" s="49" customFormat="1" ht="15.75" customHeight="1">
      <c r="A25" s="47" t="s">
        <v>13</v>
      </c>
      <c r="B25" s="48" t="s">
        <v>31</v>
      </c>
      <c r="C25" s="251">
        <f t="shared" si="6"/>
        <v>77512491</v>
      </c>
      <c r="D25" s="252">
        <v>72336156</v>
      </c>
      <c r="E25" s="252">
        <v>5176335</v>
      </c>
      <c r="F25" s="252">
        <v>0</v>
      </c>
      <c r="G25" s="252">
        <v>0</v>
      </c>
      <c r="H25" s="251">
        <f>I25+Q25+R25+S25</f>
        <v>77512491</v>
      </c>
      <c r="I25" s="251">
        <f t="shared" si="8"/>
        <v>54091150</v>
      </c>
      <c r="J25" s="253">
        <f>K25+L25+M25</f>
        <v>1288448</v>
      </c>
      <c r="K25" s="252">
        <v>897606</v>
      </c>
      <c r="L25" s="252">
        <v>390842</v>
      </c>
      <c r="M25" s="252">
        <v>0</v>
      </c>
      <c r="N25" s="252">
        <v>52802702</v>
      </c>
      <c r="O25" s="252">
        <v>0</v>
      </c>
      <c r="P25" s="252">
        <v>0</v>
      </c>
      <c r="Q25" s="252">
        <v>20461234</v>
      </c>
      <c r="R25" s="252">
        <v>90000</v>
      </c>
      <c r="S25" s="252">
        <v>2870107</v>
      </c>
      <c r="T25" s="251">
        <f>SUM(N25:S25)</f>
        <v>76224043</v>
      </c>
      <c r="U25" s="250">
        <f t="shared" si="2"/>
        <v>0.023819940970010806</v>
      </c>
      <c r="V25" s="301">
        <f t="shared" si="3"/>
        <v>77512491</v>
      </c>
      <c r="W25" s="301">
        <f t="shared" si="4"/>
        <v>77512491</v>
      </c>
      <c r="X25" s="301">
        <f t="shared" si="5"/>
        <v>0</v>
      </c>
    </row>
    <row r="26" spans="1:24" s="49" customFormat="1" ht="15.75" customHeight="1">
      <c r="A26" s="47" t="s">
        <v>14</v>
      </c>
      <c r="B26" s="156" t="s">
        <v>33</v>
      </c>
      <c r="C26" s="251">
        <f t="shared" si="6"/>
        <v>15785079</v>
      </c>
      <c r="D26" s="252">
        <v>15159419</v>
      </c>
      <c r="E26" s="252">
        <v>625660</v>
      </c>
      <c r="F26" s="252">
        <v>0</v>
      </c>
      <c r="G26" s="252">
        <v>0</v>
      </c>
      <c r="H26" s="251">
        <f aca="true" t="shared" si="12" ref="H26:H37">I26+Q26+R26+S26</f>
        <v>15785079</v>
      </c>
      <c r="I26" s="251">
        <f t="shared" si="8"/>
        <v>11306935</v>
      </c>
      <c r="J26" s="253">
        <f aca="true" t="shared" si="13" ref="J26:J37">K26+L26+M26</f>
        <v>6560</v>
      </c>
      <c r="K26" s="252">
        <v>6560</v>
      </c>
      <c r="L26" s="252">
        <v>0</v>
      </c>
      <c r="M26" s="252">
        <v>0</v>
      </c>
      <c r="N26" s="252">
        <v>11300375</v>
      </c>
      <c r="O26" s="252">
        <v>0</v>
      </c>
      <c r="P26" s="252">
        <v>0</v>
      </c>
      <c r="Q26" s="252">
        <v>4478144</v>
      </c>
      <c r="R26" s="252">
        <v>0</v>
      </c>
      <c r="S26" s="252">
        <v>0</v>
      </c>
      <c r="T26" s="251">
        <f aca="true" t="shared" si="14" ref="T26:T37">SUM(N26:S26)</f>
        <v>15778519</v>
      </c>
      <c r="U26" s="250">
        <f t="shared" si="2"/>
        <v>0.00058017491035369</v>
      </c>
      <c r="V26" s="301">
        <f t="shared" si="3"/>
        <v>15785079</v>
      </c>
      <c r="W26" s="301">
        <f t="shared" si="4"/>
        <v>15785079</v>
      </c>
      <c r="X26" s="301">
        <f t="shared" si="5"/>
        <v>0</v>
      </c>
    </row>
    <row r="27" spans="1:24" s="49" customFormat="1" ht="15.75" customHeight="1">
      <c r="A27" s="47" t="s">
        <v>19</v>
      </c>
      <c r="B27" s="157" t="s">
        <v>141</v>
      </c>
      <c r="C27" s="251">
        <f t="shared" si="6"/>
        <v>44251249</v>
      </c>
      <c r="D27" s="252">
        <v>34645352</v>
      </c>
      <c r="E27" s="252">
        <v>9605897</v>
      </c>
      <c r="F27" s="252">
        <v>0</v>
      </c>
      <c r="G27" s="252">
        <v>0</v>
      </c>
      <c r="H27" s="251">
        <f t="shared" si="12"/>
        <v>44251249</v>
      </c>
      <c r="I27" s="251">
        <f t="shared" si="8"/>
        <v>43997581</v>
      </c>
      <c r="J27" s="253">
        <f t="shared" si="13"/>
        <v>1181216</v>
      </c>
      <c r="K27" s="252">
        <v>1045972</v>
      </c>
      <c r="L27" s="252">
        <v>135244</v>
      </c>
      <c r="M27" s="252">
        <v>0</v>
      </c>
      <c r="N27" s="252">
        <v>42816365</v>
      </c>
      <c r="O27" s="252">
        <v>0</v>
      </c>
      <c r="P27" s="252">
        <v>0</v>
      </c>
      <c r="Q27" s="252">
        <v>253668</v>
      </c>
      <c r="R27" s="252">
        <v>0</v>
      </c>
      <c r="S27" s="252">
        <v>0</v>
      </c>
      <c r="T27" s="251">
        <f t="shared" si="14"/>
        <v>43070033</v>
      </c>
      <c r="U27" s="250">
        <f t="shared" si="2"/>
        <v>0.02684729417283191</v>
      </c>
      <c r="V27" s="301">
        <f t="shared" si="3"/>
        <v>44251249</v>
      </c>
      <c r="W27" s="301">
        <f t="shared" si="4"/>
        <v>44251249</v>
      </c>
      <c r="X27" s="301">
        <f t="shared" si="5"/>
        <v>0</v>
      </c>
    </row>
    <row r="28" spans="1:24" s="49" customFormat="1" ht="15.75" customHeight="1">
      <c r="A28" s="47" t="s">
        <v>22</v>
      </c>
      <c r="B28" s="48" t="s">
        <v>145</v>
      </c>
      <c r="C28" s="251">
        <f t="shared" si="6"/>
        <v>216535</v>
      </c>
      <c r="D28" s="252">
        <v>216535</v>
      </c>
      <c r="E28" s="252">
        <v>0</v>
      </c>
      <c r="F28" s="252">
        <v>0</v>
      </c>
      <c r="G28" s="252">
        <v>0</v>
      </c>
      <c r="H28" s="251">
        <f t="shared" si="12"/>
        <v>216535</v>
      </c>
      <c r="I28" s="251">
        <f t="shared" si="8"/>
        <v>143000</v>
      </c>
      <c r="J28" s="253">
        <f t="shared" si="13"/>
        <v>0</v>
      </c>
      <c r="K28" s="252">
        <v>0</v>
      </c>
      <c r="L28" s="252">
        <v>0</v>
      </c>
      <c r="M28" s="252">
        <v>0</v>
      </c>
      <c r="N28" s="252">
        <v>143000</v>
      </c>
      <c r="O28" s="252">
        <v>0</v>
      </c>
      <c r="P28" s="252">
        <v>0</v>
      </c>
      <c r="Q28" s="252">
        <v>73535</v>
      </c>
      <c r="R28" s="252">
        <v>0</v>
      </c>
      <c r="S28" s="252">
        <v>0</v>
      </c>
      <c r="T28" s="251">
        <f t="shared" si="14"/>
        <v>216535</v>
      </c>
      <c r="U28" s="250">
        <f t="shared" si="2"/>
        <v>0</v>
      </c>
      <c r="V28" s="301">
        <f t="shared" si="3"/>
        <v>216535</v>
      </c>
      <c r="W28" s="301">
        <f t="shared" si="4"/>
        <v>216535</v>
      </c>
      <c r="X28" s="301">
        <f t="shared" si="5"/>
        <v>0</v>
      </c>
    </row>
    <row r="29" spans="1:24" s="49" customFormat="1" ht="15.75" customHeight="1">
      <c r="A29" s="47" t="s">
        <v>23</v>
      </c>
      <c r="B29" s="51" t="s">
        <v>144</v>
      </c>
      <c r="C29" s="251">
        <f t="shared" si="6"/>
        <v>643000</v>
      </c>
      <c r="D29" s="252">
        <v>643000</v>
      </c>
      <c r="E29" s="252">
        <v>0</v>
      </c>
      <c r="F29" s="252">
        <v>0</v>
      </c>
      <c r="G29" s="252">
        <v>0</v>
      </c>
      <c r="H29" s="251">
        <f t="shared" si="12"/>
        <v>643000</v>
      </c>
      <c r="I29" s="251">
        <f t="shared" si="8"/>
        <v>275000</v>
      </c>
      <c r="J29" s="253">
        <f t="shared" si="13"/>
        <v>0</v>
      </c>
      <c r="K29" s="252">
        <v>0</v>
      </c>
      <c r="L29" s="252">
        <v>0</v>
      </c>
      <c r="M29" s="252">
        <v>0</v>
      </c>
      <c r="N29" s="252">
        <v>275000</v>
      </c>
      <c r="O29" s="252">
        <v>0</v>
      </c>
      <c r="P29" s="252">
        <v>0</v>
      </c>
      <c r="Q29" s="252">
        <v>368000</v>
      </c>
      <c r="R29" s="252">
        <v>0</v>
      </c>
      <c r="S29" s="252">
        <v>0</v>
      </c>
      <c r="T29" s="251">
        <f t="shared" si="14"/>
        <v>643000</v>
      </c>
      <c r="U29" s="250">
        <f t="shared" si="2"/>
        <v>0</v>
      </c>
      <c r="V29" s="301">
        <f t="shared" si="3"/>
        <v>643000</v>
      </c>
      <c r="W29" s="301">
        <f t="shared" si="4"/>
        <v>643000</v>
      </c>
      <c r="X29" s="301">
        <f t="shared" si="5"/>
        <v>0</v>
      </c>
    </row>
    <row r="30" spans="1:24" s="49" customFormat="1" ht="15.75" customHeight="1">
      <c r="A30" s="47" t="s">
        <v>24</v>
      </c>
      <c r="B30" s="48" t="s">
        <v>128</v>
      </c>
      <c r="C30" s="251">
        <f t="shared" si="6"/>
        <v>13223799</v>
      </c>
      <c r="D30" s="252">
        <v>13201299</v>
      </c>
      <c r="E30" s="252">
        <v>22500</v>
      </c>
      <c r="F30" s="252">
        <v>0</v>
      </c>
      <c r="G30" s="252">
        <v>0</v>
      </c>
      <c r="H30" s="251">
        <f t="shared" si="12"/>
        <v>13223799</v>
      </c>
      <c r="I30" s="251">
        <f t="shared" si="8"/>
        <v>2288402</v>
      </c>
      <c r="J30" s="253">
        <f t="shared" si="13"/>
        <v>20600</v>
      </c>
      <c r="K30" s="252">
        <v>20600</v>
      </c>
      <c r="L30" s="252">
        <v>0</v>
      </c>
      <c r="M30" s="252">
        <v>0</v>
      </c>
      <c r="N30" s="252">
        <v>2267802</v>
      </c>
      <c r="O30" s="252">
        <v>0</v>
      </c>
      <c r="P30" s="252">
        <v>0</v>
      </c>
      <c r="Q30" s="252">
        <v>10935397</v>
      </c>
      <c r="R30" s="252">
        <v>0</v>
      </c>
      <c r="S30" s="252">
        <v>0</v>
      </c>
      <c r="T30" s="251">
        <f t="shared" si="14"/>
        <v>13203199</v>
      </c>
      <c r="U30" s="250">
        <f t="shared" si="2"/>
        <v>0.009001914873348301</v>
      </c>
      <c r="V30" s="301">
        <f t="shared" si="3"/>
        <v>13223799</v>
      </c>
      <c r="W30" s="301">
        <f t="shared" si="4"/>
        <v>13223799</v>
      </c>
      <c r="X30" s="301">
        <f t="shared" si="5"/>
        <v>0</v>
      </c>
    </row>
    <row r="31" spans="1:24" s="49" customFormat="1" ht="15.75" customHeight="1">
      <c r="A31" s="47" t="s">
        <v>25</v>
      </c>
      <c r="B31" s="48" t="s">
        <v>129</v>
      </c>
      <c r="C31" s="251">
        <f t="shared" si="6"/>
        <v>0</v>
      </c>
      <c r="D31" s="252">
        <v>0</v>
      </c>
      <c r="E31" s="252">
        <v>0</v>
      </c>
      <c r="F31" s="252">
        <v>0</v>
      </c>
      <c r="G31" s="252">
        <v>0</v>
      </c>
      <c r="H31" s="251">
        <f t="shared" si="12"/>
        <v>0</v>
      </c>
      <c r="I31" s="251">
        <f t="shared" si="8"/>
        <v>0</v>
      </c>
      <c r="J31" s="253">
        <f t="shared" si="13"/>
        <v>0</v>
      </c>
      <c r="K31" s="252">
        <v>0</v>
      </c>
      <c r="L31" s="252">
        <v>0</v>
      </c>
      <c r="M31" s="252">
        <v>0</v>
      </c>
      <c r="N31" s="252">
        <v>0</v>
      </c>
      <c r="O31" s="252">
        <v>0</v>
      </c>
      <c r="P31" s="252">
        <v>0</v>
      </c>
      <c r="Q31" s="252">
        <v>0</v>
      </c>
      <c r="R31" s="252">
        <v>0</v>
      </c>
      <c r="S31" s="252">
        <v>0</v>
      </c>
      <c r="T31" s="251">
        <f t="shared" si="14"/>
        <v>0</v>
      </c>
      <c r="U31" s="250">
        <f t="shared" si="2"/>
      </c>
      <c r="V31" s="301">
        <f t="shared" si="3"/>
        <v>0</v>
      </c>
      <c r="W31" s="301">
        <f t="shared" si="4"/>
        <v>0</v>
      </c>
      <c r="X31" s="301">
        <f t="shared" si="5"/>
        <v>0</v>
      </c>
    </row>
    <row r="32" spans="1:24" s="49" customFormat="1" ht="15.75" customHeight="1">
      <c r="A32" s="47" t="s">
        <v>26</v>
      </c>
      <c r="B32" s="48" t="s">
        <v>32</v>
      </c>
      <c r="C32" s="251">
        <f t="shared" si="6"/>
        <v>9297192</v>
      </c>
      <c r="D32" s="252">
        <v>7174182</v>
      </c>
      <c r="E32" s="252">
        <v>2123010</v>
      </c>
      <c r="F32" s="252">
        <v>146000</v>
      </c>
      <c r="G32" s="252">
        <v>0</v>
      </c>
      <c r="H32" s="251">
        <f t="shared" si="12"/>
        <v>9151192</v>
      </c>
      <c r="I32" s="251">
        <f t="shared" si="8"/>
        <v>6635876</v>
      </c>
      <c r="J32" s="253">
        <f t="shared" si="13"/>
        <v>536270</v>
      </c>
      <c r="K32" s="252">
        <v>164770</v>
      </c>
      <c r="L32" s="252">
        <v>371500</v>
      </c>
      <c r="M32" s="252">
        <v>0</v>
      </c>
      <c r="N32" s="252">
        <v>3870474</v>
      </c>
      <c r="O32" s="252">
        <v>0</v>
      </c>
      <c r="P32" s="252">
        <v>2229132</v>
      </c>
      <c r="Q32" s="252">
        <v>2515316</v>
      </c>
      <c r="R32" s="252">
        <v>0</v>
      </c>
      <c r="S32" s="252">
        <v>0</v>
      </c>
      <c r="T32" s="251">
        <f t="shared" si="14"/>
        <v>8614922</v>
      </c>
      <c r="U32" s="250">
        <f t="shared" si="2"/>
        <v>0.08081374636897977</v>
      </c>
      <c r="V32" s="301">
        <f t="shared" si="3"/>
        <v>9151192</v>
      </c>
      <c r="W32" s="301">
        <f t="shared" si="4"/>
        <v>9151192</v>
      </c>
      <c r="X32" s="301">
        <f t="shared" si="5"/>
        <v>0</v>
      </c>
    </row>
    <row r="33" spans="1:24" s="49" customFormat="1" ht="15.75" customHeight="1">
      <c r="A33" s="47" t="s">
        <v>27</v>
      </c>
      <c r="B33" s="48" t="s">
        <v>34</v>
      </c>
      <c r="C33" s="251">
        <f t="shared" si="6"/>
        <v>1135416</v>
      </c>
      <c r="D33" s="252">
        <v>1135416</v>
      </c>
      <c r="E33" s="252">
        <v>0</v>
      </c>
      <c r="F33" s="252">
        <v>0</v>
      </c>
      <c r="G33" s="252">
        <v>0</v>
      </c>
      <c r="H33" s="251">
        <f t="shared" si="12"/>
        <v>1135416</v>
      </c>
      <c r="I33" s="251">
        <f t="shared" si="8"/>
        <v>1015811</v>
      </c>
      <c r="J33" s="253">
        <f t="shared" si="13"/>
        <v>5000</v>
      </c>
      <c r="K33" s="252">
        <v>5000</v>
      </c>
      <c r="L33" s="252">
        <v>0</v>
      </c>
      <c r="M33" s="252">
        <v>0</v>
      </c>
      <c r="N33" s="252">
        <v>1010811</v>
      </c>
      <c r="O33" s="252">
        <v>0</v>
      </c>
      <c r="P33" s="252">
        <v>0</v>
      </c>
      <c r="Q33" s="252">
        <v>119605</v>
      </c>
      <c r="R33" s="252">
        <v>0</v>
      </c>
      <c r="S33" s="252">
        <v>0</v>
      </c>
      <c r="T33" s="251">
        <f t="shared" si="14"/>
        <v>1130416</v>
      </c>
      <c r="U33" s="250">
        <f t="shared" si="2"/>
        <v>0.004922175483431465</v>
      </c>
      <c r="V33" s="301">
        <f t="shared" si="3"/>
        <v>1135416</v>
      </c>
      <c r="W33" s="301">
        <f t="shared" si="4"/>
        <v>1135416</v>
      </c>
      <c r="X33" s="301">
        <f t="shared" si="5"/>
        <v>0</v>
      </c>
    </row>
    <row r="34" spans="1:24" s="49" customFormat="1" ht="15.75" customHeight="1">
      <c r="A34" s="47" t="s">
        <v>29</v>
      </c>
      <c r="B34" s="48" t="s">
        <v>35</v>
      </c>
      <c r="C34" s="251">
        <f t="shared" si="6"/>
        <v>0</v>
      </c>
      <c r="D34" s="252">
        <v>0</v>
      </c>
      <c r="E34" s="252">
        <v>0</v>
      </c>
      <c r="F34" s="252">
        <v>0</v>
      </c>
      <c r="G34" s="252">
        <v>0</v>
      </c>
      <c r="H34" s="251">
        <f t="shared" si="12"/>
        <v>0</v>
      </c>
      <c r="I34" s="251">
        <f t="shared" si="8"/>
        <v>0</v>
      </c>
      <c r="J34" s="253">
        <f t="shared" si="13"/>
        <v>0</v>
      </c>
      <c r="K34" s="252">
        <v>0</v>
      </c>
      <c r="L34" s="252">
        <v>0</v>
      </c>
      <c r="M34" s="252">
        <v>0</v>
      </c>
      <c r="N34" s="252">
        <v>0</v>
      </c>
      <c r="O34" s="252">
        <v>0</v>
      </c>
      <c r="P34" s="252">
        <v>0</v>
      </c>
      <c r="Q34" s="252">
        <v>0</v>
      </c>
      <c r="R34" s="252">
        <v>0</v>
      </c>
      <c r="S34" s="252">
        <v>0</v>
      </c>
      <c r="T34" s="251">
        <f t="shared" si="14"/>
        <v>0</v>
      </c>
      <c r="U34" s="250">
        <f t="shared" si="2"/>
      </c>
      <c r="V34" s="301">
        <f t="shared" si="3"/>
        <v>0</v>
      </c>
      <c r="W34" s="301">
        <f t="shared" si="4"/>
        <v>0</v>
      </c>
      <c r="X34" s="301">
        <f t="shared" si="5"/>
        <v>0</v>
      </c>
    </row>
    <row r="35" spans="1:24" s="49" customFormat="1" ht="15.75" customHeight="1">
      <c r="A35" s="47" t="s">
        <v>30</v>
      </c>
      <c r="B35" s="48" t="s">
        <v>143</v>
      </c>
      <c r="C35" s="251">
        <f t="shared" si="6"/>
        <v>0</v>
      </c>
      <c r="D35" s="252">
        <v>0</v>
      </c>
      <c r="E35" s="252">
        <v>0</v>
      </c>
      <c r="F35" s="252">
        <v>0</v>
      </c>
      <c r="G35" s="252">
        <v>0</v>
      </c>
      <c r="H35" s="251">
        <f t="shared" si="12"/>
        <v>0</v>
      </c>
      <c r="I35" s="251">
        <f t="shared" si="8"/>
        <v>0</v>
      </c>
      <c r="J35" s="253">
        <f t="shared" si="13"/>
        <v>0</v>
      </c>
      <c r="K35" s="252">
        <v>0</v>
      </c>
      <c r="L35" s="252">
        <v>0</v>
      </c>
      <c r="M35" s="252">
        <v>0</v>
      </c>
      <c r="N35" s="252">
        <v>0</v>
      </c>
      <c r="O35" s="252">
        <v>0</v>
      </c>
      <c r="P35" s="252">
        <v>0</v>
      </c>
      <c r="Q35" s="252">
        <v>0</v>
      </c>
      <c r="R35" s="252">
        <v>0</v>
      </c>
      <c r="S35" s="252">
        <v>0</v>
      </c>
      <c r="T35" s="251">
        <f t="shared" si="14"/>
        <v>0</v>
      </c>
      <c r="U35" s="250">
        <f t="shared" si="2"/>
      </c>
      <c r="V35" s="301">
        <f t="shared" si="3"/>
        <v>0</v>
      </c>
      <c r="W35" s="301">
        <f t="shared" si="4"/>
        <v>0</v>
      </c>
      <c r="X35" s="301">
        <f t="shared" si="5"/>
        <v>0</v>
      </c>
    </row>
    <row r="36" spans="1:24" s="49" customFormat="1" ht="15.75" customHeight="1">
      <c r="A36" s="47" t="s">
        <v>104</v>
      </c>
      <c r="B36" s="48" t="s">
        <v>142</v>
      </c>
      <c r="C36" s="251">
        <f t="shared" si="6"/>
        <v>0</v>
      </c>
      <c r="D36" s="252">
        <v>0</v>
      </c>
      <c r="E36" s="252">
        <v>0</v>
      </c>
      <c r="F36" s="252">
        <v>0</v>
      </c>
      <c r="G36" s="252">
        <v>0</v>
      </c>
      <c r="H36" s="251">
        <f t="shared" si="12"/>
        <v>0</v>
      </c>
      <c r="I36" s="251">
        <f t="shared" si="8"/>
        <v>0</v>
      </c>
      <c r="J36" s="253">
        <f t="shared" si="13"/>
        <v>0</v>
      </c>
      <c r="K36" s="252">
        <v>0</v>
      </c>
      <c r="L36" s="252">
        <v>0</v>
      </c>
      <c r="M36" s="252">
        <v>0</v>
      </c>
      <c r="N36" s="252">
        <v>0</v>
      </c>
      <c r="O36" s="252">
        <v>0</v>
      </c>
      <c r="P36" s="252">
        <v>0</v>
      </c>
      <c r="Q36" s="252">
        <v>0</v>
      </c>
      <c r="R36" s="252">
        <v>0</v>
      </c>
      <c r="S36" s="252">
        <v>0</v>
      </c>
      <c r="T36" s="251">
        <f t="shared" si="14"/>
        <v>0</v>
      </c>
      <c r="U36" s="250">
        <f t="shared" si="2"/>
      </c>
      <c r="V36" s="301">
        <f t="shared" si="3"/>
        <v>0</v>
      </c>
      <c r="W36" s="301">
        <f t="shared" si="4"/>
        <v>0</v>
      </c>
      <c r="X36" s="301">
        <f t="shared" si="5"/>
        <v>0</v>
      </c>
    </row>
    <row r="37" spans="1:24" s="49" customFormat="1" ht="15.75" customHeight="1">
      <c r="A37" s="47" t="s">
        <v>101</v>
      </c>
      <c r="B37" s="48" t="s">
        <v>102</v>
      </c>
      <c r="C37" s="251">
        <f t="shared" si="6"/>
        <v>0</v>
      </c>
      <c r="D37" s="252">
        <v>0</v>
      </c>
      <c r="E37" s="252">
        <v>0</v>
      </c>
      <c r="F37" s="252">
        <v>0</v>
      </c>
      <c r="G37" s="252">
        <v>0</v>
      </c>
      <c r="H37" s="251">
        <f t="shared" si="12"/>
        <v>0</v>
      </c>
      <c r="I37" s="251">
        <f t="shared" si="8"/>
        <v>0</v>
      </c>
      <c r="J37" s="253">
        <f t="shared" si="13"/>
        <v>0</v>
      </c>
      <c r="K37" s="252">
        <v>0</v>
      </c>
      <c r="L37" s="252">
        <v>0</v>
      </c>
      <c r="M37" s="252">
        <v>0</v>
      </c>
      <c r="N37" s="252">
        <v>0</v>
      </c>
      <c r="O37" s="252">
        <v>0</v>
      </c>
      <c r="P37" s="252">
        <v>0</v>
      </c>
      <c r="Q37" s="252">
        <v>0</v>
      </c>
      <c r="R37" s="252">
        <v>0</v>
      </c>
      <c r="S37" s="252">
        <v>0</v>
      </c>
      <c r="T37" s="251">
        <f t="shared" si="14"/>
        <v>0</v>
      </c>
      <c r="U37" s="250">
        <f t="shared" si="2"/>
      </c>
      <c r="V37" s="301">
        <f t="shared" si="3"/>
        <v>0</v>
      </c>
      <c r="W37" s="301">
        <f t="shared" si="4"/>
        <v>0</v>
      </c>
      <c r="X37" s="301">
        <f t="shared" si="5"/>
        <v>0</v>
      </c>
    </row>
    <row r="38" spans="1:24" s="5" customFormat="1" ht="20.25" customHeight="1">
      <c r="A38" s="740" t="str">
        <f>TT!C7</f>
        <v>Sơn La, ngày        tháng     năm 2021</v>
      </c>
      <c r="B38" s="741"/>
      <c r="C38" s="741"/>
      <c r="D38" s="741"/>
      <c r="E38" s="741"/>
      <c r="F38" s="621"/>
      <c r="G38" s="621"/>
      <c r="H38" s="621"/>
      <c r="I38" s="622"/>
      <c r="J38" s="622"/>
      <c r="K38" s="622"/>
      <c r="L38" s="622"/>
      <c r="M38" s="622"/>
      <c r="N38" s="742" t="str">
        <f>TT!C4</f>
        <v>Sơn La, ngày       tháng     năm 2021</v>
      </c>
      <c r="O38" s="743"/>
      <c r="P38" s="743"/>
      <c r="Q38" s="743"/>
      <c r="R38" s="743"/>
      <c r="S38" s="743"/>
      <c r="T38" s="743"/>
      <c r="U38" s="743"/>
      <c r="V38" s="302"/>
      <c r="W38" s="302"/>
      <c r="X38" s="302"/>
    </row>
    <row r="39" spans="1:21" ht="22.5" customHeight="1">
      <c r="A39" s="744" t="s">
        <v>282</v>
      </c>
      <c r="B39" s="745"/>
      <c r="C39" s="745"/>
      <c r="D39" s="745"/>
      <c r="E39" s="745"/>
      <c r="F39" s="604"/>
      <c r="G39" s="604"/>
      <c r="H39" s="604"/>
      <c r="I39" s="605"/>
      <c r="J39" s="605"/>
      <c r="K39" s="605"/>
      <c r="L39" s="605"/>
      <c r="M39" s="605"/>
      <c r="N39" s="746" t="str">
        <f>TT!C5</f>
        <v>PHÓ CỤC TRƯỞNG</v>
      </c>
      <c r="O39" s="746"/>
      <c r="P39" s="746"/>
      <c r="Q39" s="746"/>
      <c r="R39" s="746"/>
      <c r="S39" s="746"/>
      <c r="T39" s="746"/>
      <c r="U39" s="746"/>
    </row>
    <row r="40" spans="1:21" ht="64.5" customHeight="1">
      <c r="A40" s="606"/>
      <c r="B40" s="606"/>
      <c r="C40" s="606"/>
      <c r="D40" s="606"/>
      <c r="E40" s="606"/>
      <c r="F40" s="607"/>
      <c r="G40" s="607"/>
      <c r="H40" s="607"/>
      <c r="I40" s="605"/>
      <c r="J40" s="605"/>
      <c r="K40" s="605"/>
      <c r="L40" s="605"/>
      <c r="M40" s="605"/>
      <c r="N40" s="605"/>
      <c r="O40" s="605"/>
      <c r="P40" s="607"/>
      <c r="Q40" s="608"/>
      <c r="R40" s="607"/>
      <c r="S40" s="605"/>
      <c r="T40" s="609"/>
      <c r="U40" s="609"/>
    </row>
    <row r="41" spans="1:21" ht="21.75" customHeight="1">
      <c r="A41" s="606"/>
      <c r="B41" s="606"/>
      <c r="C41" s="606"/>
      <c r="D41" s="606"/>
      <c r="E41" s="606"/>
      <c r="F41" s="607"/>
      <c r="G41" s="607"/>
      <c r="H41" s="607"/>
      <c r="I41" s="605"/>
      <c r="J41" s="605"/>
      <c r="K41" s="605"/>
      <c r="L41" s="605"/>
      <c r="M41" s="605"/>
      <c r="N41" s="605"/>
      <c r="O41" s="605"/>
      <c r="P41" s="607"/>
      <c r="Q41" s="608"/>
      <c r="R41" s="607"/>
      <c r="S41" s="605"/>
      <c r="T41" s="609"/>
      <c r="U41" s="609"/>
    </row>
    <row r="42" spans="1:21" ht="27.75" customHeight="1">
      <c r="A42" s="747" t="str">
        <f>TT!C6</f>
        <v>Nguyễn Thị Ngọc</v>
      </c>
      <c r="B42" s="747"/>
      <c r="C42" s="747"/>
      <c r="D42" s="747"/>
      <c r="E42" s="747"/>
      <c r="F42" s="610" t="s">
        <v>2</v>
      </c>
      <c r="G42" s="610"/>
      <c r="H42" s="610"/>
      <c r="I42" s="610"/>
      <c r="J42" s="610"/>
      <c r="K42" s="610"/>
      <c r="L42" s="610"/>
      <c r="M42" s="610"/>
      <c r="N42" s="748" t="str">
        <f>TT!C3</f>
        <v>Lò Anh Vĩnh</v>
      </c>
      <c r="O42" s="748"/>
      <c r="P42" s="748"/>
      <c r="Q42" s="748"/>
      <c r="R42" s="748"/>
      <c r="S42" s="748"/>
      <c r="T42" s="748"/>
      <c r="U42" s="748"/>
    </row>
    <row r="43" spans="1:21" ht="15.75">
      <c r="A43" s="28"/>
      <c r="B43" s="28"/>
      <c r="C43" s="28"/>
      <c r="D43" s="28"/>
      <c r="E43" s="28"/>
      <c r="F43" s="28"/>
      <c r="G43" s="28"/>
      <c r="H43" s="28"/>
      <c r="I43" s="28"/>
      <c r="J43" s="28"/>
      <c r="K43" s="28"/>
      <c r="L43" s="28"/>
      <c r="M43" s="29"/>
      <c r="N43" s="29"/>
      <c r="O43" s="29"/>
      <c r="P43" s="29"/>
      <c r="Q43" s="29"/>
      <c r="R43" s="29"/>
      <c r="S43" s="29"/>
      <c r="T43" s="29"/>
      <c r="U43" s="29"/>
    </row>
  </sheetData>
  <sheetProtection formatCells="0" formatColumns="0" formatRows="0" insertRows="0"/>
  <mergeCells count="34">
    <mergeCell ref="A38:E38"/>
    <mergeCell ref="N38:U38"/>
    <mergeCell ref="A39:E39"/>
    <mergeCell ref="N39:U39"/>
    <mergeCell ref="A42:E42"/>
    <mergeCell ref="N42:U42"/>
    <mergeCell ref="A1:D1"/>
    <mergeCell ref="D3:E3"/>
    <mergeCell ref="F3:F7"/>
    <mergeCell ref="G3:G7"/>
    <mergeCell ref="P2:U2"/>
    <mergeCell ref="B3:B7"/>
    <mergeCell ref="T3:T7"/>
    <mergeCell ref="U3:U7"/>
    <mergeCell ref="I4:I7"/>
    <mergeCell ref="I3:S3"/>
    <mergeCell ref="S4:S7"/>
    <mergeCell ref="J5:J7"/>
    <mergeCell ref="J4:P4"/>
    <mergeCell ref="N5:N7"/>
    <mergeCell ref="O5:O7"/>
    <mergeCell ref="P5:P7"/>
    <mergeCell ref="Q4:Q7"/>
    <mergeCell ref="R4:R7"/>
    <mergeCell ref="O1:U1"/>
    <mergeCell ref="E1:N1"/>
    <mergeCell ref="A3:A7"/>
    <mergeCell ref="A8:B8"/>
    <mergeCell ref="A9:B9"/>
    <mergeCell ref="H3:H7"/>
    <mergeCell ref="C3:C7"/>
    <mergeCell ref="K5:M6"/>
    <mergeCell ref="D4:D7"/>
    <mergeCell ref="E4:E7"/>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749" t="s">
        <v>151</v>
      </c>
      <c r="B1" s="749"/>
      <c r="C1" s="749"/>
      <c r="D1" s="749"/>
      <c r="E1" s="764" t="s">
        <v>121</v>
      </c>
      <c r="F1" s="764"/>
      <c r="G1" s="764"/>
      <c r="H1" s="764"/>
      <c r="I1" s="764"/>
      <c r="J1" s="764"/>
      <c r="K1" s="764"/>
      <c r="L1" s="764"/>
      <c r="M1" s="764"/>
      <c r="N1" s="764"/>
      <c r="O1" s="764"/>
      <c r="P1" s="764"/>
      <c r="Q1" s="773" t="s">
        <v>150</v>
      </c>
      <c r="R1" s="774"/>
      <c r="S1" s="774"/>
      <c r="T1" s="774"/>
      <c r="U1" s="774"/>
      <c r="V1" s="774"/>
    </row>
    <row r="2" spans="1:22" ht="15.75" customHeight="1">
      <c r="A2" s="25"/>
      <c r="B2" s="27"/>
      <c r="C2" s="27"/>
      <c r="D2" s="27"/>
      <c r="E2" s="6"/>
      <c r="F2" s="6"/>
      <c r="G2" s="6"/>
      <c r="H2" s="36"/>
      <c r="I2" s="38">
        <f>COUNTBLANK(E9:V37)</f>
        <v>522</v>
      </c>
      <c r="J2" s="38">
        <f>COUNTA(E9:V37)</f>
        <v>0</v>
      </c>
      <c r="K2" s="38">
        <f>I2+J2</f>
        <v>522</v>
      </c>
      <c r="L2" s="40"/>
      <c r="M2" s="26"/>
      <c r="N2" s="26"/>
      <c r="O2" s="26"/>
      <c r="P2" s="26"/>
      <c r="Q2" s="784" t="s">
        <v>122</v>
      </c>
      <c r="R2" s="784"/>
      <c r="S2" s="784"/>
      <c r="T2" s="784"/>
      <c r="U2" s="784"/>
      <c r="V2" s="784"/>
    </row>
    <row r="3" spans="1:22" s="11" customFormat="1" ht="15.75" customHeight="1">
      <c r="A3" s="753" t="s">
        <v>21</v>
      </c>
      <c r="B3" s="754"/>
      <c r="C3" s="759" t="s">
        <v>132</v>
      </c>
      <c r="D3" s="750" t="s">
        <v>134</v>
      </c>
      <c r="E3" s="768" t="s">
        <v>4</v>
      </c>
      <c r="F3" s="770"/>
      <c r="G3" s="776" t="s">
        <v>36</v>
      </c>
      <c r="H3" s="765" t="s">
        <v>82</v>
      </c>
      <c r="I3" s="779" t="s">
        <v>37</v>
      </c>
      <c r="J3" s="780"/>
      <c r="K3" s="780"/>
      <c r="L3" s="780"/>
      <c r="M3" s="780"/>
      <c r="N3" s="780"/>
      <c r="O3" s="780"/>
      <c r="P3" s="780"/>
      <c r="Q3" s="780"/>
      <c r="R3" s="780"/>
      <c r="S3" s="780"/>
      <c r="T3" s="781"/>
      <c r="U3" s="776" t="s">
        <v>103</v>
      </c>
      <c r="V3" s="785" t="s">
        <v>108</v>
      </c>
    </row>
    <row r="4" spans="1:22" s="12" customFormat="1" ht="15.75" customHeight="1">
      <c r="A4" s="755"/>
      <c r="B4" s="756"/>
      <c r="C4" s="760"/>
      <c r="D4" s="751"/>
      <c r="E4" s="750" t="s">
        <v>137</v>
      </c>
      <c r="F4" s="750" t="s">
        <v>62</v>
      </c>
      <c r="G4" s="777"/>
      <c r="H4" s="766"/>
      <c r="I4" s="771" t="s">
        <v>37</v>
      </c>
      <c r="J4" s="768" t="s">
        <v>38</v>
      </c>
      <c r="K4" s="769"/>
      <c r="L4" s="769"/>
      <c r="M4" s="769"/>
      <c r="N4" s="769"/>
      <c r="O4" s="769"/>
      <c r="P4" s="769"/>
      <c r="Q4" s="770"/>
      <c r="R4" s="765" t="s">
        <v>139</v>
      </c>
      <c r="S4" s="771" t="s">
        <v>148</v>
      </c>
      <c r="T4" s="765" t="s">
        <v>81</v>
      </c>
      <c r="U4" s="777"/>
      <c r="V4" s="785"/>
    </row>
    <row r="5" spans="1:22" s="11" customFormat="1" ht="15.75" customHeight="1">
      <c r="A5" s="755"/>
      <c r="B5" s="756"/>
      <c r="C5" s="760"/>
      <c r="D5" s="751"/>
      <c r="E5" s="751"/>
      <c r="F5" s="751"/>
      <c r="G5" s="777"/>
      <c r="H5" s="766"/>
      <c r="I5" s="775"/>
      <c r="J5" s="771" t="s">
        <v>61</v>
      </c>
      <c r="K5" s="768" t="s">
        <v>75</v>
      </c>
      <c r="L5" s="769"/>
      <c r="M5" s="769"/>
      <c r="N5" s="769"/>
      <c r="O5" s="769"/>
      <c r="P5" s="769"/>
      <c r="Q5" s="770"/>
      <c r="R5" s="766"/>
      <c r="S5" s="775"/>
      <c r="T5" s="766"/>
      <c r="U5" s="777"/>
      <c r="V5" s="785"/>
    </row>
    <row r="6" spans="1:22" s="11" customFormat="1" ht="15.75" customHeight="1">
      <c r="A6" s="755"/>
      <c r="B6" s="756"/>
      <c r="C6" s="760"/>
      <c r="D6" s="751"/>
      <c r="E6" s="751"/>
      <c r="F6" s="751"/>
      <c r="G6" s="777"/>
      <c r="H6" s="766"/>
      <c r="I6" s="775"/>
      <c r="J6" s="775"/>
      <c r="K6" s="771" t="s">
        <v>96</v>
      </c>
      <c r="L6" s="768" t="s">
        <v>75</v>
      </c>
      <c r="M6" s="769"/>
      <c r="N6" s="770"/>
      <c r="O6" s="771" t="s">
        <v>42</v>
      </c>
      <c r="P6" s="771" t="s">
        <v>147</v>
      </c>
      <c r="Q6" s="771" t="s">
        <v>46</v>
      </c>
      <c r="R6" s="766"/>
      <c r="S6" s="775"/>
      <c r="T6" s="766"/>
      <c r="U6" s="777"/>
      <c r="V6" s="785"/>
    </row>
    <row r="7" spans="1:22" s="11" customFormat="1" ht="44.25" customHeight="1">
      <c r="A7" s="757"/>
      <c r="B7" s="758"/>
      <c r="C7" s="761"/>
      <c r="D7" s="752"/>
      <c r="E7" s="752"/>
      <c r="F7" s="752"/>
      <c r="G7" s="778"/>
      <c r="H7" s="767"/>
      <c r="I7" s="772"/>
      <c r="J7" s="772"/>
      <c r="K7" s="772"/>
      <c r="L7" s="43" t="s">
        <v>39</v>
      </c>
      <c r="M7" s="43" t="s">
        <v>40</v>
      </c>
      <c r="N7" s="43" t="s">
        <v>53</v>
      </c>
      <c r="O7" s="772"/>
      <c r="P7" s="772"/>
      <c r="Q7" s="772"/>
      <c r="R7" s="767"/>
      <c r="S7" s="772"/>
      <c r="T7" s="767"/>
      <c r="U7" s="778"/>
      <c r="V7" s="785"/>
    </row>
    <row r="8" spans="1:22" ht="14.25" customHeight="1">
      <c r="A8" s="768" t="s">
        <v>3</v>
      </c>
      <c r="B8" s="770"/>
      <c r="C8" s="43" t="s">
        <v>13</v>
      </c>
      <c r="D8" s="43" t="s">
        <v>14</v>
      </c>
      <c r="E8" s="43" t="s">
        <v>19</v>
      </c>
      <c r="F8" s="43" t="s">
        <v>22</v>
      </c>
      <c r="G8" s="43" t="s">
        <v>23</v>
      </c>
      <c r="H8" s="43" t="s">
        <v>24</v>
      </c>
      <c r="I8" s="43" t="s">
        <v>25</v>
      </c>
      <c r="J8" s="43" t="s">
        <v>26</v>
      </c>
      <c r="K8" s="43" t="s">
        <v>27</v>
      </c>
      <c r="L8" s="43" t="s">
        <v>29</v>
      </c>
      <c r="M8" s="43" t="s">
        <v>30</v>
      </c>
      <c r="N8" s="43" t="s">
        <v>104</v>
      </c>
      <c r="O8" s="43" t="s">
        <v>101</v>
      </c>
      <c r="P8" s="43" t="s">
        <v>105</v>
      </c>
      <c r="Q8" s="43" t="s">
        <v>106</v>
      </c>
      <c r="R8" s="43" t="s">
        <v>107</v>
      </c>
      <c r="S8" s="43" t="s">
        <v>118</v>
      </c>
      <c r="T8" s="43" t="s">
        <v>131</v>
      </c>
      <c r="U8" s="43" t="s">
        <v>133</v>
      </c>
      <c r="V8" s="43" t="s">
        <v>149</v>
      </c>
    </row>
    <row r="9" spans="1:22" ht="14.25" customHeight="1">
      <c r="A9" s="768" t="s">
        <v>10</v>
      </c>
      <c r="B9" s="770"/>
      <c r="C9" s="45"/>
      <c r="D9" s="45"/>
      <c r="E9" s="45"/>
      <c r="F9" s="45"/>
      <c r="G9" s="45"/>
      <c r="H9" s="45"/>
      <c r="I9" s="45"/>
      <c r="J9" s="45"/>
      <c r="K9" s="45"/>
      <c r="L9" s="45"/>
      <c r="M9" s="45"/>
      <c r="N9" s="45"/>
      <c r="O9" s="45"/>
      <c r="P9" s="45"/>
      <c r="Q9" s="45"/>
      <c r="R9" s="45"/>
      <c r="S9" s="45"/>
      <c r="T9" s="45"/>
      <c r="U9" s="45"/>
      <c r="V9" s="45"/>
    </row>
    <row r="10" spans="1:22" ht="14.25" customHeight="1">
      <c r="A10" s="43" t="s">
        <v>0</v>
      </c>
      <c r="B10" s="46" t="s">
        <v>89</v>
      </c>
      <c r="C10" s="45"/>
      <c r="D10" s="45"/>
      <c r="E10" s="45"/>
      <c r="F10" s="45"/>
      <c r="G10" s="45"/>
      <c r="H10" s="45"/>
      <c r="I10" s="45"/>
      <c r="J10" s="45"/>
      <c r="K10" s="45"/>
      <c r="L10" s="45"/>
      <c r="M10" s="45"/>
      <c r="N10" s="45"/>
      <c r="O10" s="45"/>
      <c r="P10" s="45"/>
      <c r="Q10" s="45"/>
      <c r="R10" s="45"/>
      <c r="S10" s="45"/>
      <c r="T10" s="45"/>
      <c r="U10" s="45"/>
      <c r="V10" s="45"/>
    </row>
    <row r="11" spans="1:22" ht="14.25" customHeight="1">
      <c r="A11" s="47" t="s">
        <v>13</v>
      </c>
      <c r="B11" s="48" t="s">
        <v>31</v>
      </c>
      <c r="C11" s="45"/>
      <c r="D11" s="45"/>
      <c r="E11" s="45"/>
      <c r="F11" s="45"/>
      <c r="G11" s="45"/>
      <c r="H11" s="45"/>
      <c r="I11" s="45"/>
      <c r="J11" s="45"/>
      <c r="K11" s="45"/>
      <c r="L11" s="45"/>
      <c r="M11" s="45"/>
      <c r="N11" s="45"/>
      <c r="O11" s="45"/>
      <c r="P11" s="45"/>
      <c r="Q11" s="45"/>
      <c r="R11" s="45"/>
      <c r="S11" s="45"/>
      <c r="T11" s="45"/>
      <c r="U11" s="45"/>
      <c r="V11" s="45"/>
    </row>
    <row r="12" spans="1:22" ht="14.25" customHeight="1">
      <c r="A12" s="47" t="s">
        <v>14</v>
      </c>
      <c r="B12" s="49" t="s">
        <v>33</v>
      </c>
      <c r="C12" s="45"/>
      <c r="D12" s="45"/>
      <c r="E12" s="45"/>
      <c r="F12" s="45"/>
      <c r="G12" s="45"/>
      <c r="H12" s="45"/>
      <c r="I12" s="45"/>
      <c r="J12" s="45"/>
      <c r="K12" s="45"/>
      <c r="L12" s="45"/>
      <c r="M12" s="45"/>
      <c r="N12" s="45"/>
      <c r="O12" s="45"/>
      <c r="P12" s="45"/>
      <c r="Q12" s="45"/>
      <c r="R12" s="45"/>
      <c r="S12" s="45"/>
      <c r="T12" s="45"/>
      <c r="U12" s="45"/>
      <c r="V12" s="45"/>
    </row>
    <row r="13" spans="1:22" ht="14.25" customHeight="1">
      <c r="A13" s="47" t="s">
        <v>19</v>
      </c>
      <c r="B13" s="50" t="s">
        <v>141</v>
      </c>
      <c r="C13" s="45"/>
      <c r="D13" s="45"/>
      <c r="E13" s="45"/>
      <c r="F13" s="45"/>
      <c r="G13" s="45"/>
      <c r="H13" s="45"/>
      <c r="I13" s="45"/>
      <c r="J13" s="45"/>
      <c r="K13" s="45"/>
      <c r="L13" s="45"/>
      <c r="M13" s="45"/>
      <c r="N13" s="45"/>
      <c r="O13" s="45"/>
      <c r="P13" s="45"/>
      <c r="Q13" s="45"/>
      <c r="R13" s="45"/>
      <c r="S13" s="45"/>
      <c r="T13" s="45"/>
      <c r="U13" s="45"/>
      <c r="V13" s="45"/>
    </row>
    <row r="14" spans="1:22" ht="15.75">
      <c r="A14" s="47" t="s">
        <v>22</v>
      </c>
      <c r="B14" s="48" t="s">
        <v>145</v>
      </c>
      <c r="C14" s="45"/>
      <c r="D14" s="45"/>
      <c r="E14" s="45"/>
      <c r="F14" s="45"/>
      <c r="G14" s="45"/>
      <c r="H14" s="45"/>
      <c r="I14" s="45"/>
      <c r="J14" s="45"/>
      <c r="K14" s="45"/>
      <c r="L14" s="45"/>
      <c r="M14" s="45"/>
      <c r="N14" s="45"/>
      <c r="O14" s="45"/>
      <c r="P14" s="45"/>
      <c r="Q14" s="45"/>
      <c r="R14" s="45"/>
      <c r="S14" s="45"/>
      <c r="T14" s="45"/>
      <c r="U14" s="45"/>
      <c r="V14" s="52"/>
    </row>
    <row r="15" spans="1:22" ht="17.25" customHeight="1">
      <c r="A15" s="47" t="s">
        <v>23</v>
      </c>
      <c r="B15" s="51" t="s">
        <v>144</v>
      </c>
      <c r="C15" s="45"/>
      <c r="D15" s="45"/>
      <c r="E15" s="45"/>
      <c r="F15" s="45"/>
      <c r="G15" s="45"/>
      <c r="H15" s="45"/>
      <c r="I15" s="45"/>
      <c r="J15" s="45"/>
      <c r="K15" s="45"/>
      <c r="L15" s="45"/>
      <c r="M15" s="45"/>
      <c r="N15" s="45"/>
      <c r="O15" s="45"/>
      <c r="P15" s="45"/>
      <c r="Q15" s="45"/>
      <c r="R15" s="45"/>
      <c r="S15" s="45"/>
      <c r="T15" s="45"/>
      <c r="U15" s="45"/>
      <c r="V15" s="45"/>
    </row>
    <row r="16" spans="1:22" ht="17.25" customHeight="1">
      <c r="A16" s="47" t="s">
        <v>24</v>
      </c>
      <c r="B16" s="51" t="s">
        <v>146</v>
      </c>
      <c r="C16" s="45"/>
      <c r="D16" s="45"/>
      <c r="E16" s="45"/>
      <c r="F16" s="45"/>
      <c r="G16" s="45"/>
      <c r="H16" s="45"/>
      <c r="I16" s="45"/>
      <c r="J16" s="45"/>
      <c r="K16" s="45"/>
      <c r="L16" s="45"/>
      <c r="M16" s="45"/>
      <c r="N16" s="45"/>
      <c r="O16" s="45"/>
      <c r="P16" s="45"/>
      <c r="Q16" s="45"/>
      <c r="R16" s="45"/>
      <c r="S16" s="45"/>
      <c r="T16" s="45"/>
      <c r="U16" s="45"/>
      <c r="V16" s="45"/>
    </row>
    <row r="17" spans="1:22" ht="14.25" customHeight="1">
      <c r="A17" s="47" t="s">
        <v>25</v>
      </c>
      <c r="B17" s="48" t="s">
        <v>129</v>
      </c>
      <c r="C17" s="45"/>
      <c r="D17" s="45"/>
      <c r="E17" s="45"/>
      <c r="F17" s="45"/>
      <c r="G17" s="45"/>
      <c r="H17" s="45"/>
      <c r="I17" s="45"/>
      <c r="J17" s="45"/>
      <c r="K17" s="45"/>
      <c r="L17" s="45"/>
      <c r="M17" s="45"/>
      <c r="N17" s="45"/>
      <c r="O17" s="45"/>
      <c r="P17" s="45"/>
      <c r="Q17" s="45"/>
      <c r="R17" s="45"/>
      <c r="S17" s="45"/>
      <c r="T17" s="45"/>
      <c r="U17" s="45"/>
      <c r="V17" s="45"/>
    </row>
    <row r="18" spans="1:22" ht="14.25" customHeight="1">
      <c r="A18" s="47" t="s">
        <v>26</v>
      </c>
      <c r="B18" s="48" t="s">
        <v>32</v>
      </c>
      <c r="C18" s="45"/>
      <c r="D18" s="45"/>
      <c r="E18" s="45"/>
      <c r="F18" s="45"/>
      <c r="G18" s="45"/>
      <c r="H18" s="45"/>
      <c r="I18" s="45"/>
      <c r="J18" s="45"/>
      <c r="K18" s="45"/>
      <c r="L18" s="45"/>
      <c r="M18" s="45"/>
      <c r="N18" s="45"/>
      <c r="O18" s="45"/>
      <c r="P18" s="45"/>
      <c r="Q18" s="45"/>
      <c r="R18" s="45"/>
      <c r="S18" s="45"/>
      <c r="T18" s="45"/>
      <c r="U18" s="45"/>
      <c r="V18" s="45"/>
    </row>
    <row r="19" spans="1:22" ht="14.25" customHeight="1">
      <c r="A19" s="47" t="s">
        <v>27</v>
      </c>
      <c r="B19" s="48" t="s">
        <v>34</v>
      </c>
      <c r="C19" s="45"/>
      <c r="D19" s="45"/>
      <c r="E19" s="45"/>
      <c r="F19" s="45"/>
      <c r="G19" s="45"/>
      <c r="H19" s="45"/>
      <c r="I19" s="45"/>
      <c r="J19" s="45"/>
      <c r="K19" s="45"/>
      <c r="L19" s="45"/>
      <c r="M19" s="45"/>
      <c r="N19" s="45"/>
      <c r="O19" s="45"/>
      <c r="P19" s="45"/>
      <c r="Q19" s="45"/>
      <c r="R19" s="45"/>
      <c r="S19" s="45"/>
      <c r="T19" s="45"/>
      <c r="U19" s="45"/>
      <c r="V19" s="45"/>
    </row>
    <row r="20" spans="1:22" ht="14.25" customHeight="1">
      <c r="A20" s="47" t="s">
        <v>29</v>
      </c>
      <c r="B20" s="48" t="s">
        <v>35</v>
      </c>
      <c r="C20" s="45"/>
      <c r="D20" s="45"/>
      <c r="E20" s="45"/>
      <c r="F20" s="45"/>
      <c r="G20" s="45"/>
      <c r="H20" s="45"/>
      <c r="I20" s="45"/>
      <c r="J20" s="45"/>
      <c r="K20" s="45"/>
      <c r="L20" s="45"/>
      <c r="M20" s="45"/>
      <c r="N20" s="45"/>
      <c r="O20" s="45"/>
      <c r="P20" s="45"/>
      <c r="Q20" s="45"/>
      <c r="R20" s="45"/>
      <c r="S20" s="45"/>
      <c r="T20" s="45"/>
      <c r="U20" s="45"/>
      <c r="V20" s="45"/>
    </row>
    <row r="21" spans="1:22" ht="14.25" customHeight="1">
      <c r="A21" s="47" t="s">
        <v>30</v>
      </c>
      <c r="B21" s="48" t="s">
        <v>143</v>
      </c>
      <c r="C21" s="45"/>
      <c r="D21" s="45"/>
      <c r="E21" s="45"/>
      <c r="F21" s="45"/>
      <c r="G21" s="45"/>
      <c r="H21" s="45"/>
      <c r="I21" s="45"/>
      <c r="J21" s="45"/>
      <c r="K21" s="45"/>
      <c r="L21" s="45"/>
      <c r="M21" s="45"/>
      <c r="N21" s="45"/>
      <c r="O21" s="45"/>
      <c r="P21" s="45"/>
      <c r="Q21" s="45"/>
      <c r="R21" s="45"/>
      <c r="S21" s="45"/>
      <c r="T21" s="45"/>
      <c r="U21" s="45"/>
      <c r="V21" s="45"/>
    </row>
    <row r="22" spans="1:22" ht="14.25" customHeight="1">
      <c r="A22" s="47" t="s">
        <v>104</v>
      </c>
      <c r="B22" s="48" t="s">
        <v>142</v>
      </c>
      <c r="C22" s="45"/>
      <c r="D22" s="45"/>
      <c r="E22" s="45"/>
      <c r="F22" s="45"/>
      <c r="G22" s="45"/>
      <c r="H22" s="45"/>
      <c r="I22" s="45"/>
      <c r="J22" s="45"/>
      <c r="K22" s="45"/>
      <c r="L22" s="45"/>
      <c r="M22" s="45"/>
      <c r="N22" s="45"/>
      <c r="O22" s="45"/>
      <c r="P22" s="45"/>
      <c r="Q22" s="45"/>
      <c r="R22" s="45"/>
      <c r="S22" s="45"/>
      <c r="T22" s="45"/>
      <c r="U22" s="45"/>
      <c r="V22" s="45"/>
    </row>
    <row r="23" spans="1:22" ht="14.25" customHeight="1">
      <c r="A23" s="47" t="s">
        <v>101</v>
      </c>
      <c r="B23" s="48" t="s">
        <v>102</v>
      </c>
      <c r="C23" s="45"/>
      <c r="D23" s="45"/>
      <c r="E23" s="45"/>
      <c r="F23" s="45"/>
      <c r="G23" s="45"/>
      <c r="H23" s="45"/>
      <c r="I23" s="45"/>
      <c r="J23" s="45"/>
      <c r="K23" s="45"/>
      <c r="L23" s="45"/>
      <c r="M23" s="45"/>
      <c r="N23" s="45"/>
      <c r="O23" s="45"/>
      <c r="P23" s="45"/>
      <c r="Q23" s="45"/>
      <c r="R23" s="45"/>
      <c r="S23" s="45"/>
      <c r="T23" s="45"/>
      <c r="U23" s="45"/>
      <c r="V23" s="45"/>
    </row>
    <row r="24" spans="1:22" ht="14.25" customHeight="1">
      <c r="A24" s="43" t="s">
        <v>1</v>
      </c>
      <c r="B24" s="46" t="s">
        <v>90</v>
      </c>
      <c r="C24" s="45"/>
      <c r="D24" s="45"/>
      <c r="E24" s="45"/>
      <c r="F24" s="45"/>
      <c r="G24" s="45"/>
      <c r="H24" s="45"/>
      <c r="I24" s="45"/>
      <c r="J24" s="45"/>
      <c r="K24" s="45"/>
      <c r="L24" s="45"/>
      <c r="M24" s="45"/>
      <c r="N24" s="45"/>
      <c r="O24" s="45"/>
      <c r="P24" s="45"/>
      <c r="Q24" s="45"/>
      <c r="R24" s="45"/>
      <c r="S24" s="45"/>
      <c r="T24" s="45"/>
      <c r="U24" s="45"/>
      <c r="V24" s="45"/>
    </row>
    <row r="25" spans="1:22" ht="14.25" customHeight="1">
      <c r="A25" s="47" t="s">
        <v>13</v>
      </c>
      <c r="B25" s="48" t="s">
        <v>31</v>
      </c>
      <c r="C25" s="45"/>
      <c r="D25" s="45"/>
      <c r="E25" s="45"/>
      <c r="F25" s="45"/>
      <c r="G25" s="45"/>
      <c r="H25" s="45"/>
      <c r="I25" s="45"/>
      <c r="J25" s="45"/>
      <c r="K25" s="45"/>
      <c r="L25" s="45"/>
      <c r="M25" s="45"/>
      <c r="N25" s="45"/>
      <c r="O25" s="45"/>
      <c r="P25" s="45"/>
      <c r="Q25" s="45"/>
      <c r="R25" s="45"/>
      <c r="S25" s="45"/>
      <c r="T25" s="45"/>
      <c r="U25" s="45"/>
      <c r="V25" s="45"/>
    </row>
    <row r="26" spans="1:22" ht="14.25" customHeight="1">
      <c r="A26" s="47" t="s">
        <v>14</v>
      </c>
      <c r="B26" s="49" t="s">
        <v>33</v>
      </c>
      <c r="C26" s="45"/>
      <c r="D26" s="45"/>
      <c r="E26" s="45"/>
      <c r="F26" s="45"/>
      <c r="G26" s="45"/>
      <c r="H26" s="45"/>
      <c r="I26" s="45"/>
      <c r="J26" s="45"/>
      <c r="K26" s="45"/>
      <c r="L26" s="45"/>
      <c r="M26" s="45"/>
      <c r="N26" s="45"/>
      <c r="O26" s="45"/>
      <c r="P26" s="45"/>
      <c r="Q26" s="45"/>
      <c r="R26" s="45"/>
      <c r="S26" s="45"/>
      <c r="T26" s="45"/>
      <c r="U26" s="45"/>
      <c r="V26" s="45"/>
    </row>
    <row r="27" spans="1:22" ht="14.25" customHeight="1">
      <c r="A27" s="47" t="s">
        <v>19</v>
      </c>
      <c r="B27" s="50" t="s">
        <v>141</v>
      </c>
      <c r="C27" s="45"/>
      <c r="D27" s="45"/>
      <c r="E27" s="45"/>
      <c r="F27" s="45"/>
      <c r="G27" s="45"/>
      <c r="H27" s="45"/>
      <c r="I27" s="45"/>
      <c r="J27" s="45"/>
      <c r="K27" s="45"/>
      <c r="L27" s="45"/>
      <c r="M27" s="45"/>
      <c r="N27" s="45"/>
      <c r="O27" s="45"/>
      <c r="P27" s="45"/>
      <c r="Q27" s="45"/>
      <c r="R27" s="45"/>
      <c r="S27" s="45"/>
      <c r="T27" s="45"/>
      <c r="U27" s="45"/>
      <c r="V27" s="45"/>
    </row>
    <row r="28" spans="1:22" ht="14.25" customHeight="1">
      <c r="A28" s="47" t="s">
        <v>22</v>
      </c>
      <c r="B28" s="48" t="s">
        <v>145</v>
      </c>
      <c r="C28" s="45"/>
      <c r="D28" s="45"/>
      <c r="E28" s="45"/>
      <c r="F28" s="45"/>
      <c r="G28" s="45"/>
      <c r="H28" s="45"/>
      <c r="I28" s="45"/>
      <c r="J28" s="45"/>
      <c r="K28" s="45"/>
      <c r="L28" s="45"/>
      <c r="M28" s="45"/>
      <c r="N28" s="45"/>
      <c r="O28" s="45"/>
      <c r="P28" s="45"/>
      <c r="Q28" s="45"/>
      <c r="R28" s="45"/>
      <c r="S28" s="45"/>
      <c r="T28" s="45"/>
      <c r="U28" s="45"/>
      <c r="V28" s="45"/>
    </row>
    <row r="29" spans="1:22" ht="15.75">
      <c r="A29" s="47" t="s">
        <v>23</v>
      </c>
      <c r="B29" s="51" t="s">
        <v>144</v>
      </c>
      <c r="C29" s="45"/>
      <c r="D29" s="45"/>
      <c r="E29" s="45"/>
      <c r="F29" s="45"/>
      <c r="G29" s="45"/>
      <c r="H29" s="45"/>
      <c r="I29" s="45"/>
      <c r="J29" s="45"/>
      <c r="K29" s="45"/>
      <c r="L29" s="45"/>
      <c r="M29" s="45"/>
      <c r="N29" s="45"/>
      <c r="O29" s="45"/>
      <c r="P29" s="45"/>
      <c r="Q29" s="45"/>
      <c r="R29" s="45"/>
      <c r="S29" s="45"/>
      <c r="T29" s="45"/>
      <c r="U29" s="45"/>
      <c r="V29" s="52"/>
    </row>
    <row r="30" spans="1:22" ht="14.25" customHeight="1">
      <c r="A30" s="47" t="s">
        <v>24</v>
      </c>
      <c r="B30" s="48" t="s">
        <v>128</v>
      </c>
      <c r="C30" s="45"/>
      <c r="D30" s="45"/>
      <c r="E30" s="45"/>
      <c r="F30" s="45"/>
      <c r="G30" s="45"/>
      <c r="H30" s="45"/>
      <c r="I30" s="45"/>
      <c r="J30" s="45"/>
      <c r="K30" s="45"/>
      <c r="L30" s="45"/>
      <c r="M30" s="45"/>
      <c r="N30" s="45"/>
      <c r="O30" s="45"/>
      <c r="P30" s="45"/>
      <c r="Q30" s="45"/>
      <c r="R30" s="45"/>
      <c r="S30" s="45"/>
      <c r="T30" s="45"/>
      <c r="U30" s="45"/>
      <c r="V30" s="45"/>
    </row>
    <row r="31" spans="1:22" ht="14.25" customHeight="1">
      <c r="A31" s="47" t="s">
        <v>25</v>
      </c>
      <c r="B31" s="48" t="s">
        <v>129</v>
      </c>
      <c r="C31" s="45"/>
      <c r="D31" s="45"/>
      <c r="E31" s="45"/>
      <c r="F31" s="45"/>
      <c r="G31" s="45"/>
      <c r="H31" s="45"/>
      <c r="I31" s="45"/>
      <c r="J31" s="45"/>
      <c r="K31" s="45"/>
      <c r="L31" s="45"/>
      <c r="M31" s="45"/>
      <c r="N31" s="45"/>
      <c r="O31" s="45"/>
      <c r="P31" s="45"/>
      <c r="Q31" s="45"/>
      <c r="R31" s="45"/>
      <c r="S31" s="45"/>
      <c r="T31" s="45"/>
      <c r="U31" s="45"/>
      <c r="V31" s="45"/>
    </row>
    <row r="32" spans="1:22" ht="14.25" customHeight="1">
      <c r="A32" s="47" t="s">
        <v>26</v>
      </c>
      <c r="B32" s="48" t="s">
        <v>32</v>
      </c>
      <c r="C32" s="45"/>
      <c r="D32" s="45"/>
      <c r="E32" s="45"/>
      <c r="F32" s="45"/>
      <c r="G32" s="45"/>
      <c r="H32" s="45"/>
      <c r="I32" s="45"/>
      <c r="J32" s="45"/>
      <c r="K32" s="45"/>
      <c r="L32" s="45"/>
      <c r="M32" s="45"/>
      <c r="N32" s="45"/>
      <c r="O32" s="45"/>
      <c r="P32" s="45"/>
      <c r="Q32" s="45"/>
      <c r="R32" s="45"/>
      <c r="S32" s="45"/>
      <c r="T32" s="45"/>
      <c r="U32" s="45"/>
      <c r="V32" s="45"/>
    </row>
    <row r="33" spans="1:22" ht="14.25" customHeight="1">
      <c r="A33" s="47" t="s">
        <v>27</v>
      </c>
      <c r="B33" s="48" t="s">
        <v>34</v>
      </c>
      <c r="C33" s="45"/>
      <c r="D33" s="45"/>
      <c r="E33" s="45"/>
      <c r="F33" s="45"/>
      <c r="G33" s="45"/>
      <c r="H33" s="45"/>
      <c r="I33" s="45"/>
      <c r="J33" s="45"/>
      <c r="K33" s="45"/>
      <c r="L33" s="45"/>
      <c r="M33" s="45"/>
      <c r="N33" s="45"/>
      <c r="O33" s="45"/>
      <c r="P33" s="45"/>
      <c r="Q33" s="45"/>
      <c r="R33" s="45"/>
      <c r="S33" s="45"/>
      <c r="T33" s="45"/>
      <c r="U33" s="45"/>
      <c r="V33" s="45"/>
    </row>
    <row r="34" spans="1:22" ht="14.25" customHeight="1">
      <c r="A34" s="47" t="s">
        <v>29</v>
      </c>
      <c r="B34" s="48" t="s">
        <v>35</v>
      </c>
      <c r="C34" s="45"/>
      <c r="D34" s="45"/>
      <c r="E34" s="45"/>
      <c r="F34" s="45"/>
      <c r="G34" s="45"/>
      <c r="H34" s="45"/>
      <c r="I34" s="45"/>
      <c r="J34" s="45"/>
      <c r="K34" s="45"/>
      <c r="L34" s="45"/>
      <c r="M34" s="45"/>
      <c r="N34" s="45"/>
      <c r="O34" s="45"/>
      <c r="P34" s="45"/>
      <c r="Q34" s="45"/>
      <c r="R34" s="45"/>
      <c r="S34" s="45"/>
      <c r="T34" s="45"/>
      <c r="U34" s="45"/>
      <c r="V34" s="45"/>
    </row>
    <row r="35" spans="1:22" ht="14.25" customHeight="1">
      <c r="A35" s="47" t="s">
        <v>30</v>
      </c>
      <c r="B35" s="48" t="s">
        <v>143</v>
      </c>
      <c r="C35" s="45"/>
      <c r="D35" s="45"/>
      <c r="E35" s="45"/>
      <c r="F35" s="45"/>
      <c r="G35" s="45"/>
      <c r="H35" s="45"/>
      <c r="I35" s="45"/>
      <c r="J35" s="45"/>
      <c r="K35" s="45"/>
      <c r="L35" s="45"/>
      <c r="M35" s="45"/>
      <c r="N35" s="45"/>
      <c r="O35" s="45"/>
      <c r="P35" s="45"/>
      <c r="Q35" s="45"/>
      <c r="R35" s="45"/>
      <c r="S35" s="45"/>
      <c r="T35" s="45"/>
      <c r="U35" s="45"/>
      <c r="V35" s="45"/>
    </row>
    <row r="36" spans="1:22" ht="14.25" customHeight="1">
      <c r="A36" s="47" t="s">
        <v>104</v>
      </c>
      <c r="B36" s="48" t="s">
        <v>142</v>
      </c>
      <c r="C36" s="45"/>
      <c r="D36" s="45"/>
      <c r="E36" s="45"/>
      <c r="F36" s="45"/>
      <c r="G36" s="45"/>
      <c r="H36" s="45"/>
      <c r="I36" s="45"/>
      <c r="J36" s="45"/>
      <c r="K36" s="45"/>
      <c r="L36" s="45"/>
      <c r="M36" s="45"/>
      <c r="N36" s="45"/>
      <c r="O36" s="45"/>
      <c r="P36" s="45"/>
      <c r="Q36" s="45"/>
      <c r="R36" s="45"/>
      <c r="S36" s="45"/>
      <c r="T36" s="45"/>
      <c r="U36" s="45"/>
      <c r="V36" s="45"/>
    </row>
    <row r="37" spans="1:22" ht="14.25" customHeight="1">
      <c r="A37" s="47" t="s">
        <v>101</v>
      </c>
      <c r="B37" s="48" t="s">
        <v>102</v>
      </c>
      <c r="C37" s="45"/>
      <c r="D37" s="45"/>
      <c r="E37" s="45"/>
      <c r="F37" s="45"/>
      <c r="G37" s="45"/>
      <c r="H37" s="45"/>
      <c r="I37" s="45"/>
      <c r="J37" s="45"/>
      <c r="K37" s="45"/>
      <c r="L37" s="45"/>
      <c r="M37" s="45"/>
      <c r="N37" s="45"/>
      <c r="O37" s="45"/>
      <c r="P37" s="45"/>
      <c r="Q37" s="45"/>
      <c r="R37" s="45"/>
      <c r="S37" s="45"/>
      <c r="T37" s="45"/>
      <c r="U37" s="45"/>
      <c r="V37" s="45"/>
    </row>
    <row r="38" spans="1:22" s="5" customFormat="1" ht="45.75" customHeight="1">
      <c r="A38" s="762" t="s">
        <v>119</v>
      </c>
      <c r="B38" s="762"/>
      <c r="C38" s="762"/>
      <c r="D38" s="762"/>
      <c r="E38" s="762"/>
      <c r="F38" s="762"/>
      <c r="G38" s="762"/>
      <c r="H38" s="762"/>
      <c r="I38" s="7"/>
      <c r="J38" s="7"/>
      <c r="K38" s="7"/>
      <c r="L38" s="7"/>
      <c r="M38" s="7"/>
      <c r="O38" s="782" t="s">
        <v>127</v>
      </c>
      <c r="P38" s="782"/>
      <c r="Q38" s="782"/>
      <c r="R38" s="782"/>
      <c r="S38" s="782"/>
      <c r="T38" s="782"/>
      <c r="U38" s="782"/>
      <c r="V38" s="782"/>
    </row>
    <row r="39" spans="1:22" ht="15.75">
      <c r="A39" s="763"/>
      <c r="B39" s="763"/>
      <c r="C39" s="763"/>
      <c r="D39" s="763"/>
      <c r="E39" s="763"/>
      <c r="F39" s="763"/>
      <c r="G39" s="763"/>
      <c r="H39" s="763"/>
      <c r="O39" s="783"/>
      <c r="P39" s="783"/>
      <c r="Q39" s="783"/>
      <c r="R39" s="783"/>
      <c r="S39" s="783"/>
      <c r="T39" s="783"/>
      <c r="U39" s="783"/>
      <c r="V39" s="783"/>
    </row>
  </sheetData>
  <sheetProtection/>
  <mergeCells count="31">
    <mergeCell ref="A9:B9"/>
    <mergeCell ref="L6:N6"/>
    <mergeCell ref="O6:O7"/>
    <mergeCell ref="A8:B8"/>
    <mergeCell ref="R4:R7"/>
    <mergeCell ref="I4:I7"/>
    <mergeCell ref="O38:V39"/>
    <mergeCell ref="U3:U7"/>
    <mergeCell ref="J5:J7"/>
    <mergeCell ref="F4:F7"/>
    <mergeCell ref="Q2:V2"/>
    <mergeCell ref="P6:P7"/>
    <mergeCell ref="T4:T7"/>
    <mergeCell ref="V3:V7"/>
    <mergeCell ref="Q1:V1"/>
    <mergeCell ref="S4:S7"/>
    <mergeCell ref="G3:G7"/>
    <mergeCell ref="E3:F3"/>
    <mergeCell ref="I3:T3"/>
    <mergeCell ref="K6:K7"/>
    <mergeCell ref="J4:Q4"/>
    <mergeCell ref="A1:D1"/>
    <mergeCell ref="D3:D7"/>
    <mergeCell ref="A3:B7"/>
    <mergeCell ref="C3:C7"/>
    <mergeCell ref="E4:E7"/>
    <mergeCell ref="A38:H39"/>
    <mergeCell ref="E1:P1"/>
    <mergeCell ref="H3:H7"/>
    <mergeCell ref="K5:Q5"/>
    <mergeCell ref="Q6:Q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M36"/>
  <sheetViews>
    <sheetView view="pageBreakPreview" zoomScale="85" zoomScaleNormal="90" zoomScaleSheetLayoutView="85" zoomScalePageLayoutView="0" workbookViewId="0" topLeftCell="A1">
      <selection activeCell="B40" sqref="B40"/>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hidden="1" customWidth="1"/>
    <col min="6" max="7" width="11.625" style="3" hidden="1" customWidth="1"/>
    <col min="8" max="8" width="11.25390625" style="3" hidden="1" customWidth="1"/>
    <col min="9" max="9" width="13.00390625" style="3" hidden="1" customWidth="1"/>
    <col min="10" max="16" width="9.00390625" style="3" hidden="1" customWidth="1"/>
    <col min="17" max="16384" width="9.00390625" style="3" customWidth="1"/>
  </cols>
  <sheetData>
    <row r="1" spans="1:4" s="9" customFormat="1" ht="50.25" customHeight="1">
      <c r="A1" s="786" t="s">
        <v>100</v>
      </c>
      <c r="B1" s="787"/>
      <c r="C1" s="787"/>
      <c r="D1" s="787"/>
    </row>
    <row r="2" spans="1:12" s="10" customFormat="1" ht="39.75" customHeight="1">
      <c r="A2" s="788" t="s">
        <v>20</v>
      </c>
      <c r="B2" s="789"/>
      <c r="C2" s="191" t="s">
        <v>88</v>
      </c>
      <c r="D2" s="191" t="s">
        <v>91</v>
      </c>
      <c r="E2" s="270"/>
      <c r="F2" s="271" t="s">
        <v>420</v>
      </c>
      <c r="G2" s="271" t="s">
        <v>421</v>
      </c>
      <c r="H2" s="271"/>
      <c r="L2" s="3"/>
    </row>
    <row r="3" spans="1:12" ht="21" customHeight="1">
      <c r="A3" s="21" t="s">
        <v>13</v>
      </c>
      <c r="B3" s="22" t="s">
        <v>87</v>
      </c>
      <c r="C3" s="203">
        <f>SUM(C4:C11)-C10</f>
        <v>60980</v>
      </c>
      <c r="D3" s="307">
        <f>SUM(D4:D11)-D9</f>
        <v>897586</v>
      </c>
      <c r="E3" s="260">
        <f>C3+D3</f>
        <v>958566</v>
      </c>
      <c r="F3" s="260">
        <f>'02'!L10</f>
        <v>60980</v>
      </c>
      <c r="G3" s="260">
        <f>'02'!L24</f>
        <v>897586</v>
      </c>
      <c r="H3" s="260">
        <f>F3+G3</f>
        <v>958566</v>
      </c>
      <c r="I3" s="260">
        <f>E3-H3</f>
        <v>0</v>
      </c>
      <c r="J3" s="272" t="s">
        <v>422</v>
      </c>
      <c r="K3" s="203">
        <f>C3+18437</f>
        <v>79417</v>
      </c>
      <c r="L3" s="2"/>
    </row>
    <row r="4" spans="1:9" s="2" customFormat="1" ht="21" customHeight="1">
      <c r="A4" s="20" t="s">
        <v>15</v>
      </c>
      <c r="B4" s="23" t="s">
        <v>301</v>
      </c>
      <c r="C4" s="201">
        <v>60980</v>
      </c>
      <c r="D4" s="201">
        <v>386842</v>
      </c>
      <c r="E4" s="260"/>
      <c r="F4" s="260"/>
      <c r="G4" s="260"/>
      <c r="H4" s="260"/>
      <c r="I4" s="260"/>
    </row>
    <row r="5" spans="1:12" s="2" customFormat="1" ht="21" customHeight="1">
      <c r="A5" s="20" t="s">
        <v>16</v>
      </c>
      <c r="B5" s="23" t="s">
        <v>302</v>
      </c>
      <c r="C5" s="201">
        <v>0</v>
      </c>
      <c r="D5" s="201">
        <v>0</v>
      </c>
      <c r="E5" s="260"/>
      <c r="F5" s="260"/>
      <c r="G5" s="260"/>
      <c r="H5" s="260"/>
      <c r="I5" s="260"/>
      <c r="L5" s="268"/>
    </row>
    <row r="6" spans="1:13" s="2" customFormat="1" ht="32.25" customHeight="1">
      <c r="A6" s="20" t="s">
        <v>41</v>
      </c>
      <c r="B6" s="23" t="s">
        <v>303</v>
      </c>
      <c r="C6" s="202">
        <v>0</v>
      </c>
      <c r="D6" s="201">
        <v>510744</v>
      </c>
      <c r="E6" s="260"/>
      <c r="F6" s="260"/>
      <c r="G6" s="260"/>
      <c r="H6" s="260"/>
      <c r="I6" s="260"/>
      <c r="J6" s="272" t="s">
        <v>422</v>
      </c>
      <c r="L6" s="243"/>
      <c r="M6" s="269"/>
    </row>
    <row r="7" spans="1:13" s="16" customFormat="1" ht="21" customHeight="1">
      <c r="A7" s="20" t="s">
        <v>43</v>
      </c>
      <c r="B7" s="23" t="s">
        <v>304</v>
      </c>
      <c r="C7" s="201">
        <v>0</v>
      </c>
      <c r="D7" s="242">
        <v>0</v>
      </c>
      <c r="E7" s="260"/>
      <c r="F7" s="260"/>
      <c r="G7" s="260"/>
      <c r="H7" s="260"/>
      <c r="I7" s="260"/>
      <c r="L7" s="2"/>
      <c r="M7" s="243"/>
    </row>
    <row r="8" spans="1:9" s="2" customFormat="1" ht="21" customHeight="1">
      <c r="A8" s="20" t="s">
        <v>44</v>
      </c>
      <c r="B8" s="23" t="s">
        <v>305</v>
      </c>
      <c r="C8" s="201">
        <v>0</v>
      </c>
      <c r="D8" s="201">
        <v>0</v>
      </c>
      <c r="E8" s="260"/>
      <c r="F8" s="260"/>
      <c r="G8" s="260"/>
      <c r="H8" s="260"/>
      <c r="I8" s="260"/>
    </row>
    <row r="9" spans="1:9" s="2" customFormat="1" ht="21" customHeight="1">
      <c r="A9" s="20" t="s">
        <v>77</v>
      </c>
      <c r="B9" s="23" t="s">
        <v>306</v>
      </c>
      <c r="C9" s="201">
        <v>0</v>
      </c>
      <c r="D9" s="202">
        <v>0</v>
      </c>
      <c r="E9" s="260"/>
      <c r="F9" s="260"/>
      <c r="G9" s="260"/>
      <c r="H9" s="260"/>
      <c r="I9" s="260"/>
    </row>
    <row r="10" spans="1:9" s="2" customFormat="1" ht="21" customHeight="1">
      <c r="A10" s="20" t="s">
        <v>80</v>
      </c>
      <c r="B10" s="23" t="s">
        <v>307</v>
      </c>
      <c r="C10" s="202">
        <v>0</v>
      </c>
      <c r="D10" s="201">
        <v>0</v>
      </c>
      <c r="E10" s="260"/>
      <c r="F10" s="260"/>
      <c r="G10" s="260"/>
      <c r="H10" s="260"/>
      <c r="I10" s="260"/>
    </row>
    <row r="11" spans="1:12" s="2" customFormat="1" ht="21" customHeight="1">
      <c r="A11" s="20" t="s">
        <v>83</v>
      </c>
      <c r="B11" s="23" t="s">
        <v>308</v>
      </c>
      <c r="C11" s="201">
        <v>0</v>
      </c>
      <c r="D11" s="201">
        <v>0</v>
      </c>
      <c r="E11" s="260"/>
      <c r="F11" s="260"/>
      <c r="G11" s="260"/>
      <c r="H11" s="260"/>
      <c r="I11" s="260"/>
      <c r="L11" s="16"/>
    </row>
    <row r="12" spans="1:9" s="16" customFormat="1" ht="21" customHeight="1">
      <c r="A12" s="21" t="s">
        <v>14</v>
      </c>
      <c r="B12" s="22" t="s">
        <v>46</v>
      </c>
      <c r="C12" s="203">
        <f>SUM(C13:C15)</f>
        <v>1088</v>
      </c>
      <c r="D12" s="203">
        <f>SUM(D13:D15)</f>
        <v>2229132</v>
      </c>
      <c r="E12" s="260">
        <f>C12+D12</f>
        <v>2230220</v>
      </c>
      <c r="F12" s="260">
        <f>'02'!P10</f>
        <v>1088</v>
      </c>
      <c r="G12" s="260">
        <f>'02'!P24</f>
        <v>2229132</v>
      </c>
      <c r="H12" s="260">
        <f>F12+G12</f>
        <v>2230220</v>
      </c>
      <c r="I12" s="260">
        <f>E12-H12</f>
        <v>0</v>
      </c>
    </row>
    <row r="13" spans="1:9" s="16" customFormat="1" ht="21" customHeight="1">
      <c r="A13" s="20" t="s">
        <v>17</v>
      </c>
      <c r="B13" s="24" t="s">
        <v>45</v>
      </c>
      <c r="C13" s="204">
        <v>0</v>
      </c>
      <c r="D13" s="201">
        <v>0</v>
      </c>
      <c r="E13" s="260"/>
      <c r="F13" s="260"/>
      <c r="G13" s="260"/>
      <c r="H13" s="260"/>
      <c r="I13" s="260"/>
    </row>
    <row r="14" spans="1:12" s="16" customFormat="1" ht="21" customHeight="1">
      <c r="A14" s="20" t="s">
        <v>18</v>
      </c>
      <c r="B14" s="24" t="s">
        <v>86</v>
      </c>
      <c r="C14" s="204">
        <v>0</v>
      </c>
      <c r="D14" s="201">
        <v>0</v>
      </c>
      <c r="E14" s="260"/>
      <c r="F14" s="260"/>
      <c r="G14" s="260"/>
      <c r="H14" s="260"/>
      <c r="I14" s="260"/>
      <c r="L14" s="13"/>
    </row>
    <row r="15" spans="1:12" s="13" customFormat="1" ht="21" customHeight="1">
      <c r="A15" s="20" t="s">
        <v>111</v>
      </c>
      <c r="B15" s="23" t="s">
        <v>109</v>
      </c>
      <c r="C15" s="201">
        <v>1088</v>
      </c>
      <c r="D15" s="201">
        <v>2229132</v>
      </c>
      <c r="E15" s="260"/>
      <c r="F15" s="260"/>
      <c r="G15" s="260"/>
      <c r="H15" s="260"/>
      <c r="I15" s="260"/>
      <c r="L15" s="14"/>
    </row>
    <row r="16" spans="1:9" s="14" customFormat="1" ht="21" customHeight="1">
      <c r="A16" s="21" t="s">
        <v>19</v>
      </c>
      <c r="B16" s="22" t="s">
        <v>84</v>
      </c>
      <c r="C16" s="203">
        <f>SUM(C17:C25)-C19-C24</f>
        <v>6050</v>
      </c>
      <c r="D16" s="307">
        <f>SUM(D17:D25)</f>
        <v>90000</v>
      </c>
      <c r="E16" s="260">
        <f>C16+D16</f>
        <v>96050</v>
      </c>
      <c r="F16" s="260">
        <f>'02'!O10+'02'!R10</f>
        <v>6050</v>
      </c>
      <c r="G16" s="260">
        <f>'02'!O24+'02'!R24</f>
        <v>90000</v>
      </c>
      <c r="H16" s="260">
        <f>F16+G16</f>
        <v>96050</v>
      </c>
      <c r="I16" s="260">
        <f>E16-H16</f>
        <v>0</v>
      </c>
    </row>
    <row r="17" spans="1:9" s="14" customFormat="1" ht="21" customHeight="1">
      <c r="A17" s="20" t="s">
        <v>47</v>
      </c>
      <c r="B17" s="23" t="s">
        <v>66</v>
      </c>
      <c r="C17" s="201">
        <v>0</v>
      </c>
      <c r="D17" s="201">
        <v>0</v>
      </c>
      <c r="E17" s="260"/>
      <c r="F17" s="260"/>
      <c r="G17" s="260"/>
      <c r="H17" s="260"/>
      <c r="I17" s="260"/>
    </row>
    <row r="18" spans="1:12" s="14" customFormat="1" ht="21" customHeight="1">
      <c r="A18" s="20" t="s">
        <v>48</v>
      </c>
      <c r="B18" s="23" t="s">
        <v>67</v>
      </c>
      <c r="C18" s="201">
        <v>0</v>
      </c>
      <c r="D18" s="201">
        <v>0</v>
      </c>
      <c r="E18" s="260"/>
      <c r="F18" s="260"/>
      <c r="G18" s="260"/>
      <c r="H18" s="260"/>
      <c r="I18" s="260"/>
      <c r="L18" s="15"/>
    </row>
    <row r="19" spans="1:12" s="15" customFormat="1" ht="21" customHeight="1">
      <c r="A19" s="20" t="s">
        <v>92</v>
      </c>
      <c r="B19" s="23" t="s">
        <v>79</v>
      </c>
      <c r="C19" s="202">
        <v>0</v>
      </c>
      <c r="D19" s="201">
        <v>0</v>
      </c>
      <c r="E19" s="260"/>
      <c r="F19" s="260"/>
      <c r="G19" s="260"/>
      <c r="H19" s="260"/>
      <c r="I19" s="260"/>
      <c r="L19" s="3"/>
    </row>
    <row r="20" spans="1:9" ht="21" customHeight="1">
      <c r="A20" s="20" t="s">
        <v>93</v>
      </c>
      <c r="B20" s="23" t="s">
        <v>68</v>
      </c>
      <c r="C20" s="201">
        <v>6050</v>
      </c>
      <c r="D20" s="201">
        <v>90000</v>
      </c>
      <c r="E20" s="260"/>
      <c r="F20" s="260"/>
      <c r="G20" s="260"/>
      <c r="H20" s="260"/>
      <c r="I20" s="260"/>
    </row>
    <row r="21" spans="1:9" ht="21" customHeight="1">
      <c r="A21" s="20" t="s">
        <v>112</v>
      </c>
      <c r="B21" s="23" t="s">
        <v>69</v>
      </c>
      <c r="C21" s="201">
        <v>0</v>
      </c>
      <c r="D21" s="201">
        <v>0</v>
      </c>
      <c r="E21" s="260"/>
      <c r="F21" s="260"/>
      <c r="G21" s="260"/>
      <c r="H21" s="260"/>
      <c r="I21" s="260"/>
    </row>
    <row r="22" spans="1:12" ht="21" customHeight="1">
      <c r="A22" s="20" t="s">
        <v>113</v>
      </c>
      <c r="B22" s="23" t="s">
        <v>70</v>
      </c>
      <c r="C22" s="201">
        <v>0</v>
      </c>
      <c r="D22" s="201">
        <v>0</v>
      </c>
      <c r="E22" s="260"/>
      <c r="F22" s="260"/>
      <c r="G22" s="260"/>
      <c r="H22" s="260"/>
      <c r="I22" s="260"/>
      <c r="L22" s="2"/>
    </row>
    <row r="23" spans="1:9" s="2" customFormat="1" ht="21" customHeight="1">
      <c r="A23" s="20" t="s">
        <v>114</v>
      </c>
      <c r="B23" s="23" t="s">
        <v>71</v>
      </c>
      <c r="C23" s="201">
        <v>0</v>
      </c>
      <c r="D23" s="201">
        <v>0</v>
      </c>
      <c r="E23" s="260"/>
      <c r="F23" s="260"/>
      <c r="G23" s="260"/>
      <c r="H23" s="260"/>
      <c r="I23" s="260"/>
    </row>
    <row r="24" spans="1:9" s="2" customFormat="1" ht="21" customHeight="1">
      <c r="A24" s="20" t="s">
        <v>115</v>
      </c>
      <c r="B24" s="23" t="s">
        <v>78</v>
      </c>
      <c r="C24" s="202">
        <v>0</v>
      </c>
      <c r="D24" s="201">
        <v>0</v>
      </c>
      <c r="E24" s="260"/>
      <c r="F24" s="260"/>
      <c r="G24" s="260"/>
      <c r="H24" s="260"/>
      <c r="I24" s="260"/>
    </row>
    <row r="25" spans="1:9" s="2" customFormat="1" ht="21" customHeight="1">
      <c r="A25" s="20" t="s">
        <v>116</v>
      </c>
      <c r="B25" s="23" t="s">
        <v>72</v>
      </c>
      <c r="C25" s="201">
        <v>0</v>
      </c>
      <c r="D25" s="205">
        <v>0</v>
      </c>
      <c r="E25" s="260"/>
      <c r="F25" s="260"/>
      <c r="G25" s="260"/>
      <c r="H25" s="260"/>
      <c r="I25" s="260"/>
    </row>
    <row r="26" spans="1:9" s="2" customFormat="1" ht="21" customHeight="1">
      <c r="A26" s="21" t="s">
        <v>22</v>
      </c>
      <c r="B26" s="22" t="s">
        <v>85</v>
      </c>
      <c r="C26" s="203">
        <f>SUM(C27:C28)</f>
        <v>300</v>
      </c>
      <c r="D26" s="203">
        <f>SUM(D27:D28)</f>
        <v>2870107</v>
      </c>
      <c r="E26" s="260">
        <f>C26+D26</f>
        <v>2870407</v>
      </c>
      <c r="F26" s="260">
        <f>'02'!S10</f>
        <v>300</v>
      </c>
      <c r="G26" s="260">
        <f>'02'!S24</f>
        <v>2870107</v>
      </c>
      <c r="H26" s="260">
        <f>F26+G26</f>
        <v>2870407</v>
      </c>
      <c r="I26" s="260">
        <f>E26-H26</f>
        <v>0</v>
      </c>
    </row>
    <row r="27" spans="1:9" s="2" customFormat="1" ht="21" customHeight="1">
      <c r="A27" s="20" t="s">
        <v>49</v>
      </c>
      <c r="B27" s="23" t="s">
        <v>73</v>
      </c>
      <c r="C27" s="201">
        <v>300</v>
      </c>
      <c r="D27" s="201">
        <v>2870107</v>
      </c>
      <c r="E27" s="260"/>
      <c r="F27" s="260"/>
      <c r="G27" s="260"/>
      <c r="H27" s="260"/>
      <c r="I27" s="260"/>
    </row>
    <row r="28" spans="1:9" s="2" customFormat="1" ht="21" customHeight="1">
      <c r="A28" s="20" t="s">
        <v>50</v>
      </c>
      <c r="B28" s="23" t="s">
        <v>74</v>
      </c>
      <c r="C28" s="201">
        <v>0</v>
      </c>
      <c r="D28" s="201">
        <v>0</v>
      </c>
      <c r="E28" s="260"/>
      <c r="F28" s="260"/>
      <c r="G28" s="260"/>
      <c r="H28" s="260"/>
      <c r="I28" s="260"/>
    </row>
    <row r="29" spans="1:9" s="2" customFormat="1" ht="21" customHeight="1">
      <c r="A29" s="32" t="s">
        <v>23</v>
      </c>
      <c r="B29" s="33" t="s">
        <v>110</v>
      </c>
      <c r="C29" s="203">
        <f>SUM(C30:C33)</f>
        <v>28843112</v>
      </c>
      <c r="D29" s="203">
        <f>SUM(D30:D33)</f>
        <v>39204899</v>
      </c>
      <c r="E29" s="260">
        <f>C29+D29</f>
        <v>68048011</v>
      </c>
      <c r="F29" s="260">
        <f>'02'!Q10</f>
        <v>28843112</v>
      </c>
      <c r="G29" s="260">
        <f>'02'!Q24</f>
        <v>39204899</v>
      </c>
      <c r="H29" s="260">
        <f>F29+G29</f>
        <v>68048011</v>
      </c>
      <c r="I29" s="260">
        <f>E29-H29</f>
        <v>0</v>
      </c>
    </row>
    <row r="30" spans="1:9" s="2" customFormat="1" ht="21" customHeight="1">
      <c r="A30" s="30" t="s">
        <v>76</v>
      </c>
      <c r="B30" s="31" t="s">
        <v>63</v>
      </c>
      <c r="C30" s="201">
        <v>27095051</v>
      </c>
      <c r="D30" s="201">
        <v>33089786</v>
      </c>
      <c r="E30" s="260"/>
      <c r="F30" s="260"/>
      <c r="G30" s="260"/>
      <c r="H30" s="273"/>
      <c r="I30" s="260"/>
    </row>
    <row r="31" spans="1:9" s="2" customFormat="1" ht="21" customHeight="1">
      <c r="A31" s="30" t="s">
        <v>51</v>
      </c>
      <c r="B31" s="31" t="s">
        <v>64</v>
      </c>
      <c r="C31" s="201">
        <v>0</v>
      </c>
      <c r="D31" s="201">
        <v>0</v>
      </c>
      <c r="E31" s="260"/>
      <c r="F31" s="260"/>
      <c r="G31" s="260"/>
      <c r="H31" s="273"/>
      <c r="I31" s="260"/>
    </row>
    <row r="32" spans="1:9" s="2" customFormat="1" ht="21" customHeight="1">
      <c r="A32" s="30" t="s">
        <v>52</v>
      </c>
      <c r="B32" s="31" t="s">
        <v>65</v>
      </c>
      <c r="C32" s="201">
        <v>52045</v>
      </c>
      <c r="D32" s="201">
        <v>6115113</v>
      </c>
      <c r="E32" s="260"/>
      <c r="F32" s="260"/>
      <c r="G32" s="260"/>
      <c r="H32" s="273"/>
      <c r="I32" s="260"/>
    </row>
    <row r="33" spans="1:9" s="2" customFormat="1" ht="21" customHeight="1">
      <c r="A33" s="30" t="s">
        <v>117</v>
      </c>
      <c r="B33" s="31" t="s">
        <v>130</v>
      </c>
      <c r="C33" s="201">
        <v>1696016</v>
      </c>
      <c r="D33" s="201">
        <v>0</v>
      </c>
      <c r="E33" s="260"/>
      <c r="F33" s="260"/>
      <c r="G33" s="260"/>
      <c r="H33" s="273"/>
      <c r="I33" s="260"/>
    </row>
    <row r="34" spans="1:9" s="2" customFormat="1" ht="21" customHeight="1">
      <c r="A34" s="32" t="s">
        <v>24</v>
      </c>
      <c r="B34" s="33" t="s">
        <v>135</v>
      </c>
      <c r="C34" s="203">
        <v>29030473</v>
      </c>
      <c r="D34" s="203">
        <v>15340783</v>
      </c>
      <c r="E34" s="260">
        <f>C34+D34</f>
        <v>44371256</v>
      </c>
      <c r="F34" s="260"/>
      <c r="G34" s="260"/>
      <c r="H34" s="260">
        <f>F34+G34</f>
        <v>0</v>
      </c>
      <c r="I34" s="260">
        <f>E34-H34</f>
        <v>44371256</v>
      </c>
    </row>
    <row r="35" spans="1:12" s="2" customFormat="1" ht="24.75" customHeight="1">
      <c r="A35" s="790" t="s">
        <v>468</v>
      </c>
      <c r="B35" s="790"/>
      <c r="C35" s="790"/>
      <c r="D35" s="790"/>
      <c r="E35" s="274">
        <f>E29+E34</f>
        <v>112419267</v>
      </c>
      <c r="F35" s="275"/>
      <c r="G35" s="275"/>
      <c r="H35" s="260"/>
      <c r="L35" s="3"/>
    </row>
    <row r="36" ht="15.75">
      <c r="E36" s="1" t="s">
        <v>2</v>
      </c>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X24"/>
  <sheetViews>
    <sheetView view="pageBreakPreview" zoomScale="85" zoomScaleSheetLayoutView="85" zoomScalePageLayoutView="0" workbookViewId="0" topLeftCell="A1">
      <selection activeCell="K24" sqref="K24"/>
    </sheetView>
  </sheetViews>
  <sheetFormatPr defaultColWidth="9.00390625" defaultRowHeight="15.75"/>
  <cols>
    <col min="1" max="1" width="3.875" style="4" customWidth="1"/>
    <col min="2" max="2" width="12.875" style="4" customWidth="1"/>
    <col min="3" max="3" width="6.50390625" style="4" customWidth="1"/>
    <col min="4" max="4" width="10.25390625" style="4" customWidth="1"/>
    <col min="5" max="5" width="10.625" style="4" customWidth="1"/>
    <col min="6" max="6" width="10.50390625" style="4" customWidth="1"/>
    <col min="7" max="8" width="7.875" style="4" customWidth="1"/>
    <col min="9" max="9" width="10.125" style="4" customWidth="1"/>
    <col min="10" max="10" width="10.25390625" style="4" customWidth="1"/>
    <col min="11" max="11" width="10.50390625" style="4" customWidth="1"/>
    <col min="12" max="12" width="10.125" style="4" bestFit="1" customWidth="1"/>
    <col min="13" max="13" width="8.50390625" style="4" customWidth="1"/>
    <col min="14" max="14" width="9.25390625" style="8" customWidth="1"/>
    <col min="15" max="15" width="9.375" style="8" customWidth="1"/>
    <col min="16" max="16" width="6.75390625" style="8" customWidth="1"/>
    <col min="17" max="17" width="10.375" style="8" customWidth="1"/>
    <col min="18" max="18" width="6.25390625" style="8" customWidth="1"/>
    <col min="19" max="19" width="6.125" style="8" customWidth="1"/>
    <col min="20" max="20" width="10.375" style="8" customWidth="1"/>
    <col min="21" max="21" width="8.125" style="8" customWidth="1"/>
    <col min="22" max="26" width="9.00390625" style="4" hidden="1" customWidth="1"/>
    <col min="27" max="16384" width="9.00390625" style="4" customWidth="1"/>
  </cols>
  <sheetData>
    <row r="1" spans="1:22" ht="65.25" customHeight="1">
      <c r="A1" s="810" t="s">
        <v>311</v>
      </c>
      <c r="B1" s="810"/>
      <c r="C1" s="810"/>
      <c r="D1" s="810"/>
      <c r="E1" s="812" t="str">
        <f>"KẾT QUẢ THI HÀNH  CHO NGÂN SÁCH NHÀ NƯỚC
"&amp;TT!C8&amp;""</f>
        <v>KẾT QUẢ THI HÀNH  CHO NGÂN SÁCH NHÀ NƯỚC
01 tháng/năm 2022</v>
      </c>
      <c r="F1" s="812"/>
      <c r="G1" s="812"/>
      <c r="H1" s="812"/>
      <c r="I1" s="812"/>
      <c r="J1" s="812"/>
      <c r="K1" s="812"/>
      <c r="L1" s="812"/>
      <c r="M1" s="812"/>
      <c r="N1" s="812"/>
      <c r="O1" s="812"/>
      <c r="P1" s="802" t="str">
        <f>TT!C2</f>
        <v>Đơn vị  báo cáo: Cục Thi hành án dân sự tỉnh Sơn La
Đơn vị nhận báo cáo: Tổng cục Thi hành án dân sự</v>
      </c>
      <c r="Q1" s="802"/>
      <c r="R1" s="802"/>
      <c r="S1" s="802"/>
      <c r="T1" s="802"/>
      <c r="U1" s="802"/>
      <c r="V1" s="802"/>
    </row>
    <row r="2" spans="1:22" ht="17.25" customHeight="1">
      <c r="A2" s="149"/>
      <c r="B2" s="150"/>
      <c r="C2" s="150"/>
      <c r="D2" s="150"/>
      <c r="E2" s="151"/>
      <c r="F2" s="151"/>
      <c r="G2" s="151"/>
      <c r="H2" s="151"/>
      <c r="I2" s="152"/>
      <c r="J2" s="153">
        <f>COUNTBLANK(E9:U16)</f>
        <v>0</v>
      </c>
      <c r="K2" s="154"/>
      <c r="L2" s="154"/>
      <c r="M2" s="154"/>
      <c r="N2" s="206"/>
      <c r="O2" s="155"/>
      <c r="P2" s="796" t="s">
        <v>164</v>
      </c>
      <c r="Q2" s="796"/>
      <c r="R2" s="796"/>
      <c r="S2" s="796"/>
      <c r="T2" s="796"/>
      <c r="U2" s="796"/>
      <c r="V2" s="35"/>
    </row>
    <row r="3" spans="1:21" s="11" customFormat="1" ht="15.75" customHeight="1">
      <c r="A3" s="813" t="s">
        <v>136</v>
      </c>
      <c r="B3" s="813" t="s">
        <v>157</v>
      </c>
      <c r="C3" s="811" t="s">
        <v>132</v>
      </c>
      <c r="D3" s="791" t="s">
        <v>134</v>
      </c>
      <c r="E3" s="799" t="s">
        <v>4</v>
      </c>
      <c r="F3" s="803"/>
      <c r="G3" s="791" t="s">
        <v>36</v>
      </c>
      <c r="H3" s="801" t="s">
        <v>158</v>
      </c>
      <c r="I3" s="791" t="s">
        <v>37</v>
      </c>
      <c r="J3" s="799" t="s">
        <v>4</v>
      </c>
      <c r="K3" s="800"/>
      <c r="L3" s="800"/>
      <c r="M3" s="800"/>
      <c r="N3" s="800"/>
      <c r="O3" s="800"/>
      <c r="P3" s="800"/>
      <c r="Q3" s="800"/>
      <c r="R3" s="800"/>
      <c r="S3" s="800"/>
      <c r="T3" s="793" t="s">
        <v>103</v>
      </c>
      <c r="U3" s="797" t="s">
        <v>160</v>
      </c>
    </row>
    <row r="4" spans="1:21" s="12" customFormat="1" ht="15.75" customHeight="1">
      <c r="A4" s="814"/>
      <c r="B4" s="814"/>
      <c r="C4" s="811"/>
      <c r="D4" s="791"/>
      <c r="E4" s="791" t="s">
        <v>137</v>
      </c>
      <c r="F4" s="791" t="s">
        <v>62</v>
      </c>
      <c r="G4" s="791"/>
      <c r="H4" s="801"/>
      <c r="I4" s="791"/>
      <c r="J4" s="791" t="s">
        <v>61</v>
      </c>
      <c r="K4" s="791" t="s">
        <v>4</v>
      </c>
      <c r="L4" s="791"/>
      <c r="M4" s="791"/>
      <c r="N4" s="791"/>
      <c r="O4" s="791"/>
      <c r="P4" s="791"/>
      <c r="Q4" s="801" t="s">
        <v>139</v>
      </c>
      <c r="R4" s="791" t="s">
        <v>300</v>
      </c>
      <c r="S4" s="792" t="s">
        <v>81</v>
      </c>
      <c r="T4" s="794"/>
      <c r="U4" s="798"/>
    </row>
    <row r="5" spans="1:21" s="11" customFormat="1" ht="15.75" customHeight="1">
      <c r="A5" s="814"/>
      <c r="B5" s="814"/>
      <c r="C5" s="811"/>
      <c r="D5" s="791"/>
      <c r="E5" s="791"/>
      <c r="F5" s="791"/>
      <c r="G5" s="791"/>
      <c r="H5" s="801"/>
      <c r="I5" s="791"/>
      <c r="J5" s="791"/>
      <c r="K5" s="791" t="s">
        <v>96</v>
      </c>
      <c r="L5" s="791" t="s">
        <v>4</v>
      </c>
      <c r="M5" s="791"/>
      <c r="N5" s="791"/>
      <c r="O5" s="791" t="s">
        <v>42</v>
      </c>
      <c r="P5" s="791" t="s">
        <v>46</v>
      </c>
      <c r="Q5" s="801"/>
      <c r="R5" s="791"/>
      <c r="S5" s="792"/>
      <c r="T5" s="794"/>
      <c r="U5" s="798"/>
    </row>
    <row r="6" spans="1:21" s="11" customFormat="1" ht="15.75" customHeight="1">
      <c r="A6" s="814"/>
      <c r="B6" s="814"/>
      <c r="C6" s="811"/>
      <c r="D6" s="791"/>
      <c r="E6" s="791"/>
      <c r="F6" s="791"/>
      <c r="G6" s="791"/>
      <c r="H6" s="801"/>
      <c r="I6" s="791"/>
      <c r="J6" s="791"/>
      <c r="K6" s="791"/>
      <c r="L6" s="791"/>
      <c r="M6" s="791"/>
      <c r="N6" s="791"/>
      <c r="O6" s="791"/>
      <c r="P6" s="791"/>
      <c r="Q6" s="801"/>
      <c r="R6" s="791"/>
      <c r="S6" s="792"/>
      <c r="T6" s="794"/>
      <c r="U6" s="798"/>
    </row>
    <row r="7" spans="1:23" s="11" customFormat="1" ht="63" customHeight="1">
      <c r="A7" s="815"/>
      <c r="B7" s="815"/>
      <c r="C7" s="811"/>
      <c r="D7" s="791"/>
      <c r="E7" s="791"/>
      <c r="F7" s="791"/>
      <c r="G7" s="791"/>
      <c r="H7" s="801"/>
      <c r="I7" s="791"/>
      <c r="J7" s="791"/>
      <c r="K7" s="791"/>
      <c r="L7" s="611" t="s">
        <v>39</v>
      </c>
      <c r="M7" s="611" t="s">
        <v>138</v>
      </c>
      <c r="N7" s="611" t="s">
        <v>156</v>
      </c>
      <c r="O7" s="791"/>
      <c r="P7" s="791"/>
      <c r="Q7" s="801"/>
      <c r="R7" s="791"/>
      <c r="S7" s="792"/>
      <c r="T7" s="795"/>
      <c r="U7" s="798"/>
      <c r="W7" s="44"/>
    </row>
    <row r="8" spans="1:21" ht="14.25" customHeight="1">
      <c r="A8" s="808" t="s">
        <v>3</v>
      </c>
      <c r="B8" s="809"/>
      <c r="C8" s="612" t="s">
        <v>13</v>
      </c>
      <c r="D8" s="612" t="s">
        <v>14</v>
      </c>
      <c r="E8" s="612" t="s">
        <v>19</v>
      </c>
      <c r="F8" s="612" t="s">
        <v>22</v>
      </c>
      <c r="G8" s="612" t="s">
        <v>23</v>
      </c>
      <c r="H8" s="612" t="s">
        <v>24</v>
      </c>
      <c r="I8" s="612" t="s">
        <v>25</v>
      </c>
      <c r="J8" s="612" t="s">
        <v>26</v>
      </c>
      <c r="K8" s="612" t="s">
        <v>27</v>
      </c>
      <c r="L8" s="612" t="s">
        <v>29</v>
      </c>
      <c r="M8" s="612" t="s">
        <v>30</v>
      </c>
      <c r="N8" s="612" t="s">
        <v>104</v>
      </c>
      <c r="O8" s="612" t="s">
        <v>101</v>
      </c>
      <c r="P8" s="612" t="s">
        <v>105</v>
      </c>
      <c r="Q8" s="612" t="s">
        <v>106</v>
      </c>
      <c r="R8" s="612" t="s">
        <v>107</v>
      </c>
      <c r="S8" s="612" t="s">
        <v>118</v>
      </c>
      <c r="T8" s="612" t="s">
        <v>131</v>
      </c>
      <c r="U8" s="612" t="s">
        <v>133</v>
      </c>
    </row>
    <row r="9" spans="1:24" s="320" customFormat="1" ht="25.5" customHeight="1">
      <c r="A9" s="612" t="s">
        <v>0</v>
      </c>
      <c r="B9" s="612" t="s">
        <v>94</v>
      </c>
      <c r="C9" s="201"/>
      <c r="D9" s="613">
        <f>E9+F9</f>
        <v>906</v>
      </c>
      <c r="E9" s="614">
        <v>563</v>
      </c>
      <c r="F9" s="614">
        <v>343</v>
      </c>
      <c r="G9" s="614">
        <v>0</v>
      </c>
      <c r="H9" s="614">
        <v>0</v>
      </c>
      <c r="I9" s="613">
        <f aca="true" t="shared" si="0" ref="I9:I16">J9+Q9+R9+S9</f>
        <v>906</v>
      </c>
      <c r="J9" s="613">
        <f>K9+O9+P9</f>
        <v>679</v>
      </c>
      <c r="K9" s="613">
        <f>L9+M9</f>
        <v>272</v>
      </c>
      <c r="L9" s="614">
        <v>271</v>
      </c>
      <c r="M9" s="615">
        <v>1</v>
      </c>
      <c r="N9" s="615">
        <v>0</v>
      </c>
      <c r="O9" s="615">
        <v>406</v>
      </c>
      <c r="P9" s="615">
        <v>1</v>
      </c>
      <c r="Q9" s="615">
        <v>225</v>
      </c>
      <c r="R9" s="615">
        <v>1</v>
      </c>
      <c r="S9" s="614">
        <v>1</v>
      </c>
      <c r="T9" s="613">
        <f>SUM(O9:S9)</f>
        <v>634</v>
      </c>
      <c r="U9" s="616">
        <f>IF(J9&lt;&gt;0,K9/J9,"")</f>
        <v>0.4005891016200295</v>
      </c>
      <c r="V9" s="258">
        <f>I9</f>
        <v>906</v>
      </c>
      <c r="W9" s="258">
        <f>D9-G9-H9</f>
        <v>906</v>
      </c>
      <c r="X9" s="258">
        <f>V9-W9</f>
        <v>0</v>
      </c>
    </row>
    <row r="10" spans="1:24" ht="25.5" customHeight="1">
      <c r="A10" s="612" t="s">
        <v>1</v>
      </c>
      <c r="B10" s="617" t="s">
        <v>95</v>
      </c>
      <c r="C10" s="613">
        <f>SUM(C11:C16)</f>
        <v>825</v>
      </c>
      <c r="D10" s="613">
        <f aca="true" t="shared" si="1" ref="D10:S10">SUM(D11:D16)</f>
        <v>35644573</v>
      </c>
      <c r="E10" s="613">
        <f t="shared" si="1"/>
        <v>34544090</v>
      </c>
      <c r="F10" s="613">
        <f t="shared" si="1"/>
        <v>1100483</v>
      </c>
      <c r="G10" s="613">
        <f t="shared" si="1"/>
        <v>9157</v>
      </c>
      <c r="H10" s="613">
        <f t="shared" si="1"/>
        <v>0</v>
      </c>
      <c r="I10" s="613">
        <f t="shared" si="1"/>
        <v>35635416</v>
      </c>
      <c r="J10" s="613">
        <f t="shared" si="1"/>
        <v>8399916</v>
      </c>
      <c r="K10" s="613">
        <f t="shared" si="1"/>
        <v>693090</v>
      </c>
      <c r="L10" s="613">
        <f t="shared" si="1"/>
        <v>632110</v>
      </c>
      <c r="M10" s="613">
        <f t="shared" si="1"/>
        <v>60980</v>
      </c>
      <c r="N10" s="613">
        <f t="shared" si="1"/>
        <v>0</v>
      </c>
      <c r="O10" s="613">
        <f t="shared" si="1"/>
        <v>7705738</v>
      </c>
      <c r="P10" s="613">
        <f t="shared" si="1"/>
        <v>1088</v>
      </c>
      <c r="Q10" s="613">
        <f t="shared" si="1"/>
        <v>27229150</v>
      </c>
      <c r="R10" s="613">
        <f t="shared" si="1"/>
        <v>6050</v>
      </c>
      <c r="S10" s="613">
        <f t="shared" si="1"/>
        <v>300</v>
      </c>
      <c r="T10" s="613">
        <f>SUM(T11:T16)</f>
        <v>34942326</v>
      </c>
      <c r="U10" s="616">
        <f aca="true" t="shared" si="2" ref="U10:U16">IF(J10&lt;&gt;0,K10/J10,"")</f>
        <v>0.0825115394011083</v>
      </c>
      <c r="V10" s="276">
        <f aca="true" t="shared" si="3" ref="V10:V16">I10</f>
        <v>35635416</v>
      </c>
      <c r="W10" s="276">
        <f aca="true" t="shared" si="4" ref="W10:W16">D10-G10-H10</f>
        <v>35635416</v>
      </c>
      <c r="X10" s="276">
        <f aca="true" t="shared" si="5" ref="X10:X16">V10-W10</f>
        <v>0</v>
      </c>
    </row>
    <row r="11" spans="1:24" ht="25.5" customHeight="1">
      <c r="A11" s="618" t="s">
        <v>13</v>
      </c>
      <c r="B11" s="619" t="s">
        <v>54</v>
      </c>
      <c r="C11" s="620">
        <v>626</v>
      </c>
      <c r="D11" s="613">
        <f aca="true" t="shared" si="6" ref="D11:D16">SUM(E11:F11)</f>
        <v>6808460</v>
      </c>
      <c r="E11" s="555">
        <v>6259263</v>
      </c>
      <c r="F11" s="555">
        <v>549197</v>
      </c>
      <c r="G11" s="555">
        <v>9157</v>
      </c>
      <c r="H11" s="201">
        <v>0</v>
      </c>
      <c r="I11" s="613">
        <f t="shared" si="0"/>
        <v>6799303</v>
      </c>
      <c r="J11" s="613">
        <f aca="true" t="shared" si="7" ref="J11:J16">SUM(K11,O11:P11)</f>
        <v>4950192</v>
      </c>
      <c r="K11" s="613">
        <f aca="true" t="shared" si="8" ref="K11:K16">SUM(L11:N11)</f>
        <v>224874</v>
      </c>
      <c r="L11" s="555">
        <v>212874</v>
      </c>
      <c r="M11" s="555">
        <v>12000</v>
      </c>
      <c r="N11" s="555">
        <v>0</v>
      </c>
      <c r="O11" s="555">
        <v>4725218</v>
      </c>
      <c r="P11" s="555">
        <v>100</v>
      </c>
      <c r="Q11" s="555">
        <v>1842761</v>
      </c>
      <c r="R11" s="555">
        <v>6050</v>
      </c>
      <c r="S11" s="555">
        <v>300</v>
      </c>
      <c r="T11" s="613">
        <f aca="true" t="shared" si="9" ref="T11:T16">SUM(O11:S11)</f>
        <v>6574429</v>
      </c>
      <c r="U11" s="616">
        <f t="shared" si="2"/>
        <v>0.04542732887936468</v>
      </c>
      <c r="V11" s="276">
        <f t="shared" si="3"/>
        <v>6799303</v>
      </c>
      <c r="W11" s="276">
        <f t="shared" si="4"/>
        <v>6799303</v>
      </c>
      <c r="X11" s="276">
        <f t="shared" si="5"/>
        <v>0</v>
      </c>
    </row>
    <row r="12" spans="1:24" ht="25.5" customHeight="1">
      <c r="A12" s="618" t="s">
        <v>14</v>
      </c>
      <c r="B12" s="619" t="s">
        <v>55</v>
      </c>
      <c r="C12" s="620">
        <v>13</v>
      </c>
      <c r="D12" s="613">
        <f t="shared" si="6"/>
        <v>4200</v>
      </c>
      <c r="E12" s="555">
        <v>0</v>
      </c>
      <c r="F12" s="555">
        <v>4200</v>
      </c>
      <c r="G12" s="555">
        <v>0</v>
      </c>
      <c r="H12" s="201">
        <v>0</v>
      </c>
      <c r="I12" s="613">
        <f t="shared" si="0"/>
        <v>4200</v>
      </c>
      <c r="J12" s="613">
        <f t="shared" si="7"/>
        <v>4200</v>
      </c>
      <c r="K12" s="613">
        <f t="shared" si="8"/>
        <v>3900</v>
      </c>
      <c r="L12" s="555">
        <v>3900</v>
      </c>
      <c r="M12" s="555">
        <v>0</v>
      </c>
      <c r="N12" s="555">
        <v>0</v>
      </c>
      <c r="O12" s="555">
        <v>300</v>
      </c>
      <c r="P12" s="555">
        <v>0</v>
      </c>
      <c r="Q12" s="555">
        <v>0</v>
      </c>
      <c r="R12" s="555">
        <v>0</v>
      </c>
      <c r="S12" s="555">
        <v>0</v>
      </c>
      <c r="T12" s="613">
        <f t="shared" si="9"/>
        <v>300</v>
      </c>
      <c r="U12" s="616">
        <f t="shared" si="2"/>
        <v>0.9285714285714286</v>
      </c>
      <c r="V12" s="276">
        <f t="shared" si="3"/>
        <v>4200</v>
      </c>
      <c r="W12" s="276">
        <f t="shared" si="4"/>
        <v>4200</v>
      </c>
      <c r="X12" s="276">
        <f t="shared" si="5"/>
        <v>0</v>
      </c>
    </row>
    <row r="13" spans="1:24" ht="25.5" customHeight="1">
      <c r="A13" s="618" t="s">
        <v>19</v>
      </c>
      <c r="B13" s="619" t="s">
        <v>56</v>
      </c>
      <c r="C13" s="620">
        <v>74</v>
      </c>
      <c r="D13" s="613">
        <f t="shared" si="6"/>
        <v>2716745</v>
      </c>
      <c r="E13" s="555">
        <v>2591594</v>
      </c>
      <c r="F13" s="555">
        <v>125151</v>
      </c>
      <c r="G13" s="555">
        <v>0</v>
      </c>
      <c r="H13" s="201">
        <v>0</v>
      </c>
      <c r="I13" s="613">
        <f t="shared" si="0"/>
        <v>2716745</v>
      </c>
      <c r="J13" s="613">
        <f t="shared" si="7"/>
        <v>1152900</v>
      </c>
      <c r="K13" s="613">
        <f t="shared" si="8"/>
        <v>88081</v>
      </c>
      <c r="L13" s="555">
        <v>88081</v>
      </c>
      <c r="M13" s="555">
        <v>0</v>
      </c>
      <c r="N13" s="555">
        <v>0</v>
      </c>
      <c r="O13" s="555">
        <v>1064819</v>
      </c>
      <c r="P13" s="555">
        <v>0</v>
      </c>
      <c r="Q13" s="555">
        <v>1563845</v>
      </c>
      <c r="R13" s="555">
        <v>0</v>
      </c>
      <c r="S13" s="555">
        <v>0</v>
      </c>
      <c r="T13" s="613">
        <f t="shared" si="9"/>
        <v>2628664</v>
      </c>
      <c r="U13" s="616">
        <f t="shared" si="2"/>
        <v>0.07639951426836673</v>
      </c>
      <c r="V13" s="276">
        <f t="shared" si="3"/>
        <v>2716745</v>
      </c>
      <c r="W13" s="276">
        <f t="shared" si="4"/>
        <v>2716745</v>
      </c>
      <c r="X13" s="276">
        <f t="shared" si="5"/>
        <v>0</v>
      </c>
    </row>
    <row r="14" spans="1:24" ht="25.5" customHeight="1">
      <c r="A14" s="618" t="s">
        <v>22</v>
      </c>
      <c r="B14" s="619" t="s">
        <v>57</v>
      </c>
      <c r="C14" s="620">
        <v>32</v>
      </c>
      <c r="D14" s="613">
        <f t="shared" si="6"/>
        <v>185055</v>
      </c>
      <c r="E14" s="555">
        <v>0</v>
      </c>
      <c r="F14" s="555">
        <v>185055</v>
      </c>
      <c r="G14" s="555">
        <v>0</v>
      </c>
      <c r="H14" s="201">
        <v>0</v>
      </c>
      <c r="I14" s="613">
        <f t="shared" si="0"/>
        <v>185055</v>
      </c>
      <c r="J14" s="613">
        <f t="shared" si="7"/>
        <v>185055</v>
      </c>
      <c r="K14" s="613">
        <f t="shared" si="8"/>
        <v>184855</v>
      </c>
      <c r="L14" s="555">
        <v>184855</v>
      </c>
      <c r="M14" s="555">
        <v>0</v>
      </c>
      <c r="N14" s="555">
        <v>0</v>
      </c>
      <c r="O14" s="555">
        <v>200</v>
      </c>
      <c r="P14" s="555">
        <v>0</v>
      </c>
      <c r="Q14" s="555">
        <v>0</v>
      </c>
      <c r="R14" s="555">
        <v>0</v>
      </c>
      <c r="S14" s="555">
        <v>0</v>
      </c>
      <c r="T14" s="613">
        <f t="shared" si="9"/>
        <v>200</v>
      </c>
      <c r="U14" s="616">
        <f t="shared" si="2"/>
        <v>0.9989192402258787</v>
      </c>
      <c r="V14" s="276">
        <f t="shared" si="3"/>
        <v>185055</v>
      </c>
      <c r="W14" s="276">
        <f t="shared" si="4"/>
        <v>185055</v>
      </c>
      <c r="X14" s="276">
        <f t="shared" si="5"/>
        <v>0</v>
      </c>
    </row>
    <row r="15" spans="1:24" ht="25.5" customHeight="1">
      <c r="A15" s="618" t="s">
        <v>23</v>
      </c>
      <c r="B15" s="619" t="s">
        <v>60</v>
      </c>
      <c r="C15" s="620">
        <v>60</v>
      </c>
      <c r="D15" s="613">
        <f t="shared" si="6"/>
        <v>24167735</v>
      </c>
      <c r="E15" s="555">
        <v>24094155</v>
      </c>
      <c r="F15" s="555">
        <v>73580</v>
      </c>
      <c r="G15" s="555">
        <v>0</v>
      </c>
      <c r="H15" s="201">
        <v>0</v>
      </c>
      <c r="I15" s="613">
        <f t="shared" si="0"/>
        <v>24167735</v>
      </c>
      <c r="J15" s="613">
        <f t="shared" si="7"/>
        <v>1829531</v>
      </c>
      <c r="K15" s="613">
        <f t="shared" si="8"/>
        <v>52580</v>
      </c>
      <c r="L15" s="555">
        <v>3600</v>
      </c>
      <c r="M15" s="555">
        <v>48980</v>
      </c>
      <c r="N15" s="555">
        <v>0</v>
      </c>
      <c r="O15" s="555">
        <v>1775963</v>
      </c>
      <c r="P15" s="555">
        <v>988</v>
      </c>
      <c r="Q15" s="555">
        <v>22338204</v>
      </c>
      <c r="R15" s="555">
        <v>0</v>
      </c>
      <c r="S15" s="555">
        <v>0</v>
      </c>
      <c r="T15" s="613">
        <f t="shared" si="9"/>
        <v>24115155</v>
      </c>
      <c r="U15" s="616">
        <f t="shared" si="2"/>
        <v>0.028739605942725212</v>
      </c>
      <c r="V15" s="276">
        <f t="shared" si="3"/>
        <v>24167735</v>
      </c>
      <c r="W15" s="276">
        <f t="shared" si="4"/>
        <v>24167735</v>
      </c>
      <c r="X15" s="276">
        <f t="shared" si="5"/>
        <v>0</v>
      </c>
    </row>
    <row r="16" spans="1:24" ht="25.5" customHeight="1">
      <c r="A16" s="618" t="s">
        <v>24</v>
      </c>
      <c r="B16" s="619" t="s">
        <v>58</v>
      </c>
      <c r="C16" s="620">
        <v>20</v>
      </c>
      <c r="D16" s="613">
        <f t="shared" si="6"/>
        <v>1762378</v>
      </c>
      <c r="E16" s="555">
        <v>1599078</v>
      </c>
      <c r="F16" s="555">
        <v>163300</v>
      </c>
      <c r="G16" s="555">
        <v>0</v>
      </c>
      <c r="H16" s="201">
        <v>0</v>
      </c>
      <c r="I16" s="613">
        <f t="shared" si="0"/>
        <v>1762378</v>
      </c>
      <c r="J16" s="613">
        <f t="shared" si="7"/>
        <v>278038</v>
      </c>
      <c r="K16" s="613">
        <f t="shared" si="8"/>
        <v>138800</v>
      </c>
      <c r="L16" s="555">
        <v>138800</v>
      </c>
      <c r="M16" s="555">
        <v>0</v>
      </c>
      <c r="N16" s="555">
        <v>0</v>
      </c>
      <c r="O16" s="555">
        <v>139238</v>
      </c>
      <c r="P16" s="555">
        <v>0</v>
      </c>
      <c r="Q16" s="555">
        <v>1484340</v>
      </c>
      <c r="R16" s="555">
        <v>0</v>
      </c>
      <c r="S16" s="555">
        <v>0</v>
      </c>
      <c r="T16" s="613">
        <f t="shared" si="9"/>
        <v>1623578</v>
      </c>
      <c r="U16" s="616">
        <f t="shared" si="2"/>
        <v>0.49921233788187225</v>
      </c>
      <c r="V16" s="276">
        <f t="shared" si="3"/>
        <v>1762378</v>
      </c>
      <c r="W16" s="276">
        <f t="shared" si="4"/>
        <v>1762378</v>
      </c>
      <c r="X16" s="276">
        <f t="shared" si="5"/>
        <v>0</v>
      </c>
    </row>
    <row r="17" spans="1:24" ht="25.5" customHeight="1">
      <c r="A17" s="624"/>
      <c r="B17" s="652"/>
      <c r="C17" s="625"/>
      <c r="D17" s="625"/>
      <c r="E17" s="653"/>
      <c r="F17" s="653"/>
      <c r="G17" s="653"/>
      <c r="H17" s="654"/>
      <c r="I17" s="655"/>
      <c r="J17" s="655"/>
      <c r="K17" s="655"/>
      <c r="L17" s="656"/>
      <c r="M17" s="656"/>
      <c r="N17" s="653"/>
      <c r="O17" s="653"/>
      <c r="P17" s="653"/>
      <c r="Q17" s="653"/>
      <c r="R17" s="653"/>
      <c r="S17" s="653"/>
      <c r="T17" s="625"/>
      <c r="U17" s="657"/>
      <c r="V17" s="626"/>
      <c r="W17" s="626"/>
      <c r="X17" s="626"/>
    </row>
    <row r="18" spans="1:21" s="5" customFormat="1" ht="21" customHeight="1">
      <c r="A18" s="804" t="str">
        <f>TT!C7</f>
        <v>Sơn La, ngày        tháng     năm 2021</v>
      </c>
      <c r="B18" s="805"/>
      <c r="C18" s="805"/>
      <c r="D18" s="805"/>
      <c r="E18" s="805"/>
      <c r="F18" s="604"/>
      <c r="G18" s="604"/>
      <c r="H18" s="604"/>
      <c r="I18" s="622"/>
      <c r="J18" s="622"/>
      <c r="K18" s="622"/>
      <c r="L18" s="622"/>
      <c r="M18" s="622"/>
      <c r="N18" s="806" t="str">
        <f>TT!C4</f>
        <v>Sơn La, ngày       tháng     năm 2021</v>
      </c>
      <c r="O18" s="807"/>
      <c r="P18" s="807"/>
      <c r="Q18" s="807"/>
      <c r="R18" s="807"/>
      <c r="S18" s="807"/>
      <c r="T18" s="807"/>
      <c r="U18" s="207"/>
    </row>
    <row r="19" spans="1:21" ht="24.75" customHeight="1">
      <c r="A19" s="744" t="s">
        <v>282</v>
      </c>
      <c r="B19" s="745"/>
      <c r="C19" s="745"/>
      <c r="D19" s="745"/>
      <c r="E19" s="745"/>
      <c r="F19" s="604"/>
      <c r="G19" s="604"/>
      <c r="H19" s="604"/>
      <c r="I19" s="605"/>
      <c r="J19" s="605"/>
      <c r="K19" s="605"/>
      <c r="L19" s="605"/>
      <c r="M19" s="605"/>
      <c r="N19" s="746" t="str">
        <f>TT!C5</f>
        <v>PHÓ CỤC TRƯỞNG</v>
      </c>
      <c r="O19" s="746"/>
      <c r="P19" s="746"/>
      <c r="Q19" s="746"/>
      <c r="R19" s="746"/>
      <c r="S19" s="746"/>
      <c r="T19" s="746"/>
      <c r="U19" s="207"/>
    </row>
    <row r="20" spans="1:21" ht="79.5" customHeight="1">
      <c r="A20" s="606"/>
      <c r="B20" s="606"/>
      <c r="C20" s="606"/>
      <c r="D20" s="606"/>
      <c r="E20" s="606"/>
      <c r="F20" s="607"/>
      <c r="G20" s="607"/>
      <c r="H20" s="607"/>
      <c r="I20" s="605"/>
      <c r="J20" s="605"/>
      <c r="K20" s="605"/>
      <c r="L20" s="605"/>
      <c r="M20" s="605"/>
      <c r="N20" s="605"/>
      <c r="O20" s="605"/>
      <c r="P20" s="608"/>
      <c r="Q20" s="607"/>
      <c r="R20" s="605"/>
      <c r="S20" s="609"/>
      <c r="T20" s="609"/>
      <c r="U20" s="151"/>
    </row>
    <row r="21" spans="1:21" ht="48.75" customHeight="1">
      <c r="A21" s="606"/>
      <c r="B21" s="606"/>
      <c r="C21" s="606"/>
      <c r="D21" s="606"/>
      <c r="E21" s="606"/>
      <c r="F21" s="607"/>
      <c r="G21" s="607"/>
      <c r="H21" s="607"/>
      <c r="I21" s="605"/>
      <c r="J21" s="605"/>
      <c r="K21" s="605"/>
      <c r="L21" s="605"/>
      <c r="M21" s="605"/>
      <c r="N21" s="605"/>
      <c r="O21" s="605"/>
      <c r="P21" s="608"/>
      <c r="Q21" s="607"/>
      <c r="R21" s="605"/>
      <c r="S21" s="609"/>
      <c r="T21" s="609"/>
      <c r="U21" s="151"/>
    </row>
    <row r="22" spans="1:21" ht="20.25" customHeight="1">
      <c r="A22" s="747" t="str">
        <f>TT!C6</f>
        <v>Nguyễn Thị Ngọc</v>
      </c>
      <c r="B22" s="747"/>
      <c r="C22" s="747"/>
      <c r="D22" s="747"/>
      <c r="E22" s="747"/>
      <c r="F22" s="610" t="s">
        <v>2</v>
      </c>
      <c r="G22" s="610"/>
      <c r="H22" s="610"/>
      <c r="I22" s="610"/>
      <c r="J22" s="610"/>
      <c r="K22" s="610"/>
      <c r="L22" s="610"/>
      <c r="M22" s="610"/>
      <c r="N22" s="748" t="str">
        <f>TT!C3</f>
        <v>Lò Anh Vĩnh</v>
      </c>
      <c r="O22" s="748"/>
      <c r="P22" s="748"/>
      <c r="Q22" s="748"/>
      <c r="R22" s="748"/>
      <c r="S22" s="748"/>
      <c r="T22" s="748"/>
      <c r="U22" s="208"/>
    </row>
    <row r="23" spans="1:21" ht="15.75">
      <c r="A23" s="209"/>
      <c r="B23" s="209"/>
      <c r="C23" s="209"/>
      <c r="D23" s="209"/>
      <c r="E23" s="209"/>
      <c r="F23" s="209"/>
      <c r="G23" s="209"/>
      <c r="H23" s="209"/>
      <c r="I23" s="209"/>
      <c r="J23" s="209"/>
      <c r="K23" s="209"/>
      <c r="L23" s="209"/>
      <c r="M23" s="209"/>
      <c r="N23" s="210"/>
      <c r="O23" s="210"/>
      <c r="P23" s="210"/>
      <c r="Q23" s="210"/>
      <c r="R23" s="210"/>
      <c r="S23" s="210"/>
      <c r="T23" s="210"/>
      <c r="U23" s="210"/>
    </row>
    <row r="24" spans="1:21" ht="15.75">
      <c r="A24" s="232" t="s">
        <v>295</v>
      </c>
      <c r="B24" s="232"/>
      <c r="C24" s="232"/>
      <c r="D24" s="232"/>
      <c r="E24" s="209"/>
      <c r="F24" s="209"/>
      <c r="G24" s="209"/>
      <c r="H24" s="209"/>
      <c r="I24" s="209"/>
      <c r="J24" s="209"/>
      <c r="K24" s="209"/>
      <c r="L24" s="209"/>
      <c r="M24" s="209"/>
      <c r="N24" s="210"/>
      <c r="O24" s="210"/>
      <c r="P24" s="210"/>
      <c r="Q24" s="210"/>
      <c r="R24" s="210"/>
      <c r="S24" s="210"/>
      <c r="T24" s="210"/>
      <c r="U24" s="210"/>
    </row>
  </sheetData>
  <sheetProtection formatCells="0" formatColumns="0" formatRows="0" insertRows="0"/>
  <mergeCells count="33">
    <mergeCell ref="A1:D1"/>
    <mergeCell ref="C3:C7"/>
    <mergeCell ref="D3:D7"/>
    <mergeCell ref="I3:I7"/>
    <mergeCell ref="E1:O1"/>
    <mergeCell ref="A3:A7"/>
    <mergeCell ref="F4:F7"/>
    <mergeCell ref="B3:B7"/>
    <mergeCell ref="K4:P4"/>
    <mergeCell ref="O5:O7"/>
    <mergeCell ref="A22:E22"/>
    <mergeCell ref="N22:T22"/>
    <mergeCell ref="E3:F3"/>
    <mergeCell ref="A18:E18"/>
    <mergeCell ref="N18:T18"/>
    <mergeCell ref="A19:E19"/>
    <mergeCell ref="A8:B8"/>
    <mergeCell ref="Q4:Q7"/>
    <mergeCell ref="K5:K7"/>
    <mergeCell ref="E4:E7"/>
    <mergeCell ref="G3:G7"/>
    <mergeCell ref="P5:P7"/>
    <mergeCell ref="L5:N6"/>
    <mergeCell ref="J3:S3"/>
    <mergeCell ref="H3:H7"/>
    <mergeCell ref="P1:V1"/>
    <mergeCell ref="N19:T19"/>
    <mergeCell ref="R4:R7"/>
    <mergeCell ref="S4:S7"/>
    <mergeCell ref="J4:J7"/>
    <mergeCell ref="T3:T7"/>
    <mergeCell ref="P2:U2"/>
    <mergeCell ref="U3:U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749" t="s">
        <v>152</v>
      </c>
      <c r="B1" s="749"/>
      <c r="C1" s="749"/>
      <c r="D1" s="749"/>
      <c r="E1" s="749"/>
      <c r="F1" s="764" t="s">
        <v>124</v>
      </c>
      <c r="G1" s="764"/>
      <c r="H1" s="764"/>
      <c r="I1" s="764"/>
      <c r="J1" s="764"/>
      <c r="K1" s="764"/>
      <c r="L1" s="764"/>
      <c r="M1" s="764"/>
      <c r="N1" s="764"/>
      <c r="O1" s="764"/>
      <c r="P1" s="42"/>
      <c r="Q1" s="773" t="s">
        <v>150</v>
      </c>
      <c r="R1" s="773"/>
      <c r="S1" s="773"/>
      <c r="T1" s="773"/>
      <c r="U1" s="773"/>
      <c r="V1" s="773"/>
    </row>
    <row r="2" spans="1:22" ht="17.25" customHeight="1">
      <c r="A2" s="25"/>
      <c r="B2" s="27"/>
      <c r="C2" s="27"/>
      <c r="D2" s="27"/>
      <c r="E2" s="6"/>
      <c r="F2" s="6"/>
      <c r="G2" s="6"/>
      <c r="H2" s="6"/>
      <c r="I2" s="6"/>
      <c r="J2" s="36"/>
      <c r="K2" s="38">
        <f>COUNTBLANK(E8:V22)</f>
        <v>252</v>
      </c>
      <c r="L2" s="38">
        <f>COUNTA(E9:V22)</f>
        <v>0</v>
      </c>
      <c r="M2" s="41">
        <f>K2+L2</f>
        <v>252</v>
      </c>
      <c r="N2" s="40"/>
      <c r="O2" s="26"/>
      <c r="P2" s="26"/>
      <c r="Q2" s="26"/>
      <c r="R2" s="784" t="s">
        <v>98</v>
      </c>
      <c r="S2" s="784"/>
      <c r="T2" s="784"/>
      <c r="U2" s="784"/>
      <c r="V2" s="784"/>
    </row>
    <row r="3" spans="1:22" s="11" customFormat="1" ht="15.75" customHeight="1">
      <c r="A3" s="816" t="s">
        <v>157</v>
      </c>
      <c r="B3" s="817"/>
      <c r="C3" s="759" t="s">
        <v>132</v>
      </c>
      <c r="D3" s="785" t="s">
        <v>134</v>
      </c>
      <c r="E3" s="822" t="s">
        <v>4</v>
      </c>
      <c r="F3" s="823"/>
      <c r="G3" s="831" t="s">
        <v>36</v>
      </c>
      <c r="H3" s="831" t="s">
        <v>82</v>
      </c>
      <c r="I3" s="829" t="s">
        <v>37</v>
      </c>
      <c r="J3" s="830"/>
      <c r="K3" s="830"/>
      <c r="L3" s="830"/>
      <c r="M3" s="830"/>
      <c r="N3" s="830"/>
      <c r="O3" s="830"/>
      <c r="P3" s="830"/>
      <c r="Q3" s="830"/>
      <c r="R3" s="830"/>
      <c r="S3" s="830"/>
      <c r="T3" s="830"/>
      <c r="U3" s="824" t="s">
        <v>103</v>
      </c>
      <c r="V3" s="785" t="s">
        <v>108</v>
      </c>
    </row>
    <row r="4" spans="1:22" s="12" customFormat="1" ht="15.75" customHeight="1">
      <c r="A4" s="818"/>
      <c r="B4" s="819"/>
      <c r="C4" s="760"/>
      <c r="D4" s="785"/>
      <c r="E4" s="750" t="s">
        <v>137</v>
      </c>
      <c r="F4" s="750" t="s">
        <v>62</v>
      </c>
      <c r="G4" s="831"/>
      <c r="H4" s="831"/>
      <c r="I4" s="831" t="s">
        <v>37</v>
      </c>
      <c r="J4" s="828" t="s">
        <v>38</v>
      </c>
      <c r="K4" s="828"/>
      <c r="L4" s="828"/>
      <c r="M4" s="828"/>
      <c r="N4" s="828"/>
      <c r="O4" s="828"/>
      <c r="P4" s="828"/>
      <c r="Q4" s="828"/>
      <c r="R4" s="765" t="s">
        <v>139</v>
      </c>
      <c r="S4" s="771" t="s">
        <v>148</v>
      </c>
      <c r="T4" s="765" t="s">
        <v>81</v>
      </c>
      <c r="U4" s="824"/>
      <c r="V4" s="785"/>
    </row>
    <row r="5" spans="1:22" s="11" customFormat="1" ht="15.75" customHeight="1">
      <c r="A5" s="818"/>
      <c r="B5" s="819"/>
      <c r="C5" s="760"/>
      <c r="D5" s="785"/>
      <c r="E5" s="751"/>
      <c r="F5" s="751"/>
      <c r="G5" s="831"/>
      <c r="H5" s="831"/>
      <c r="I5" s="831"/>
      <c r="J5" s="831" t="s">
        <v>61</v>
      </c>
      <c r="K5" s="825" t="s">
        <v>4</v>
      </c>
      <c r="L5" s="826"/>
      <c r="M5" s="826"/>
      <c r="N5" s="826"/>
      <c r="O5" s="826"/>
      <c r="P5" s="826"/>
      <c r="Q5" s="827"/>
      <c r="R5" s="766"/>
      <c r="S5" s="775"/>
      <c r="T5" s="766"/>
      <c r="U5" s="824"/>
      <c r="V5" s="785"/>
    </row>
    <row r="6" spans="1:22" s="11" customFormat="1" ht="15.75" customHeight="1">
      <c r="A6" s="818"/>
      <c r="B6" s="819"/>
      <c r="C6" s="760"/>
      <c r="D6" s="785"/>
      <c r="E6" s="751"/>
      <c r="F6" s="751"/>
      <c r="G6" s="831"/>
      <c r="H6" s="831"/>
      <c r="I6" s="831"/>
      <c r="J6" s="831"/>
      <c r="K6" s="765" t="s">
        <v>96</v>
      </c>
      <c r="L6" s="825" t="s">
        <v>4</v>
      </c>
      <c r="M6" s="826"/>
      <c r="N6" s="827"/>
      <c r="O6" s="765" t="s">
        <v>42</v>
      </c>
      <c r="P6" s="771" t="s">
        <v>147</v>
      </c>
      <c r="Q6" s="765" t="s">
        <v>46</v>
      </c>
      <c r="R6" s="766"/>
      <c r="S6" s="775"/>
      <c r="T6" s="766"/>
      <c r="U6" s="824"/>
      <c r="V6" s="785"/>
    </row>
    <row r="7" spans="1:22" s="11" customFormat="1" ht="51" customHeight="1">
      <c r="A7" s="818"/>
      <c r="B7" s="819"/>
      <c r="C7" s="761"/>
      <c r="D7" s="785"/>
      <c r="E7" s="752"/>
      <c r="F7" s="752"/>
      <c r="G7" s="831"/>
      <c r="H7" s="831"/>
      <c r="I7" s="831"/>
      <c r="J7" s="831"/>
      <c r="K7" s="767"/>
      <c r="L7" s="53" t="s">
        <v>39</v>
      </c>
      <c r="M7" s="53" t="s">
        <v>40</v>
      </c>
      <c r="N7" s="53" t="s">
        <v>159</v>
      </c>
      <c r="O7" s="767"/>
      <c r="P7" s="772"/>
      <c r="Q7" s="767"/>
      <c r="R7" s="767"/>
      <c r="S7" s="772"/>
      <c r="T7" s="767"/>
      <c r="U7" s="824"/>
      <c r="V7" s="785"/>
    </row>
    <row r="8" spans="1:22" ht="15.75">
      <c r="A8" s="820"/>
      <c r="B8" s="821"/>
      <c r="C8" s="43" t="s">
        <v>13</v>
      </c>
      <c r="D8" s="43" t="s">
        <v>14</v>
      </c>
      <c r="E8" s="43" t="s">
        <v>19</v>
      </c>
      <c r="F8" s="43" t="s">
        <v>22</v>
      </c>
      <c r="G8" s="43" t="s">
        <v>23</v>
      </c>
      <c r="H8" s="43" t="s">
        <v>24</v>
      </c>
      <c r="I8" s="43" t="s">
        <v>25</v>
      </c>
      <c r="J8" s="43" t="s">
        <v>26</v>
      </c>
      <c r="K8" s="43" t="s">
        <v>27</v>
      </c>
      <c r="L8" s="43" t="s">
        <v>29</v>
      </c>
      <c r="M8" s="43" t="s">
        <v>30</v>
      </c>
      <c r="N8" s="43" t="s">
        <v>104</v>
      </c>
      <c r="O8" s="43" t="s">
        <v>101</v>
      </c>
      <c r="P8" s="43" t="s">
        <v>105</v>
      </c>
      <c r="Q8" s="43" t="s">
        <v>106</v>
      </c>
      <c r="R8" s="43" t="s">
        <v>107</v>
      </c>
      <c r="S8" s="43" t="s">
        <v>118</v>
      </c>
      <c r="T8" s="43" t="s">
        <v>131</v>
      </c>
      <c r="U8" s="43" t="s">
        <v>133</v>
      </c>
      <c r="V8" s="43" t="s">
        <v>149</v>
      </c>
    </row>
    <row r="9" spans="1:24" ht="15.75">
      <c r="A9" s="43" t="s">
        <v>0</v>
      </c>
      <c r="B9" s="54" t="s">
        <v>94</v>
      </c>
      <c r="C9" s="45"/>
      <c r="D9" s="45"/>
      <c r="E9" s="45"/>
      <c r="F9" s="45"/>
      <c r="G9" s="45"/>
      <c r="H9" s="45"/>
      <c r="I9" s="45"/>
      <c r="J9" s="45"/>
      <c r="K9" s="45"/>
      <c r="L9" s="57"/>
      <c r="M9" s="57"/>
      <c r="N9" s="58"/>
      <c r="O9" s="45"/>
      <c r="P9" s="45"/>
      <c r="Q9" s="55"/>
      <c r="R9" s="55"/>
      <c r="S9" s="55"/>
      <c r="T9" s="55"/>
      <c r="U9" s="45"/>
      <c r="V9" s="45"/>
      <c r="X9" s="34"/>
    </row>
    <row r="10" spans="1:22" ht="15.75">
      <c r="A10" s="47" t="s">
        <v>13</v>
      </c>
      <c r="B10" s="56" t="s">
        <v>54</v>
      </c>
      <c r="C10" s="45"/>
      <c r="D10" s="45"/>
      <c r="E10" s="45"/>
      <c r="F10" s="45"/>
      <c r="G10" s="45"/>
      <c r="H10" s="45"/>
      <c r="I10" s="45"/>
      <c r="J10" s="45"/>
      <c r="K10" s="45"/>
      <c r="L10" s="57"/>
      <c r="M10" s="57"/>
      <c r="N10" s="58"/>
      <c r="O10" s="45"/>
      <c r="P10" s="45"/>
      <c r="Q10" s="45"/>
      <c r="R10" s="45"/>
      <c r="S10" s="45"/>
      <c r="T10" s="45"/>
      <c r="U10" s="45"/>
      <c r="V10" s="45"/>
    </row>
    <row r="11" spans="1:22" ht="15.75">
      <c r="A11" s="47" t="s">
        <v>14</v>
      </c>
      <c r="B11" s="56" t="s">
        <v>55</v>
      </c>
      <c r="C11" s="45"/>
      <c r="D11" s="45"/>
      <c r="E11" s="45"/>
      <c r="F11" s="45"/>
      <c r="G11" s="45"/>
      <c r="H11" s="45"/>
      <c r="I11" s="45"/>
      <c r="J11" s="45"/>
      <c r="K11" s="45"/>
      <c r="L11" s="57"/>
      <c r="M11" s="57"/>
      <c r="N11" s="58"/>
      <c r="O11" s="45"/>
      <c r="P11" s="45"/>
      <c r="Q11" s="45"/>
      <c r="R11" s="45"/>
      <c r="S11" s="45"/>
      <c r="T11" s="45"/>
      <c r="U11" s="45"/>
      <c r="V11" s="45"/>
    </row>
    <row r="12" spans="1:22" ht="15.75">
      <c r="A12" s="47" t="s">
        <v>19</v>
      </c>
      <c r="B12" s="56" t="s">
        <v>56</v>
      </c>
      <c r="C12" s="45"/>
      <c r="D12" s="45"/>
      <c r="E12" s="45"/>
      <c r="F12" s="45"/>
      <c r="G12" s="45"/>
      <c r="H12" s="45"/>
      <c r="I12" s="45"/>
      <c r="J12" s="45"/>
      <c r="K12" s="45"/>
      <c r="L12" s="57"/>
      <c r="M12" s="57"/>
      <c r="N12" s="58"/>
      <c r="O12" s="45"/>
      <c r="P12" s="45"/>
      <c r="Q12" s="45"/>
      <c r="R12" s="45"/>
      <c r="S12" s="45"/>
      <c r="T12" s="45"/>
      <c r="U12" s="45"/>
      <c r="V12" s="45"/>
    </row>
    <row r="13" spans="1:22" ht="15.75">
      <c r="A13" s="47" t="s">
        <v>22</v>
      </c>
      <c r="B13" s="56" t="s">
        <v>57</v>
      </c>
      <c r="C13" s="45"/>
      <c r="D13" s="45"/>
      <c r="E13" s="45"/>
      <c r="F13" s="45"/>
      <c r="G13" s="45"/>
      <c r="H13" s="45"/>
      <c r="I13" s="45"/>
      <c r="J13" s="45"/>
      <c r="K13" s="45"/>
      <c r="L13" s="57"/>
      <c r="M13" s="57"/>
      <c r="N13" s="58"/>
      <c r="O13" s="45"/>
      <c r="P13" s="45"/>
      <c r="Q13" s="45"/>
      <c r="R13" s="45"/>
      <c r="S13" s="45"/>
      <c r="T13" s="45"/>
      <c r="U13" s="45"/>
      <c r="V13" s="45"/>
    </row>
    <row r="14" spans="1:22" ht="15.75">
      <c r="A14" s="47" t="s">
        <v>23</v>
      </c>
      <c r="B14" s="56" t="s">
        <v>60</v>
      </c>
      <c r="C14" s="45"/>
      <c r="D14" s="45"/>
      <c r="E14" s="45"/>
      <c r="F14" s="45"/>
      <c r="G14" s="45"/>
      <c r="H14" s="45"/>
      <c r="I14" s="45"/>
      <c r="J14" s="45"/>
      <c r="K14" s="45"/>
      <c r="L14" s="57"/>
      <c r="M14" s="57"/>
      <c r="N14" s="58"/>
      <c r="O14" s="45"/>
      <c r="P14" s="45"/>
      <c r="Q14" s="45"/>
      <c r="R14" s="45"/>
      <c r="S14" s="45"/>
      <c r="T14" s="45"/>
      <c r="U14" s="45"/>
      <c r="V14" s="45"/>
    </row>
    <row r="15" spans="1:22" ht="15.75">
      <c r="A15" s="47" t="s">
        <v>24</v>
      </c>
      <c r="B15" s="56" t="s">
        <v>58</v>
      </c>
      <c r="C15" s="45"/>
      <c r="D15" s="45"/>
      <c r="E15" s="45"/>
      <c r="F15" s="45"/>
      <c r="G15" s="45"/>
      <c r="H15" s="45"/>
      <c r="I15" s="45"/>
      <c r="J15" s="45"/>
      <c r="K15" s="45"/>
      <c r="L15" s="57"/>
      <c r="M15" s="57"/>
      <c r="N15" s="58"/>
      <c r="O15" s="45"/>
      <c r="P15" s="45"/>
      <c r="Q15" s="45"/>
      <c r="R15" s="45"/>
      <c r="S15" s="45"/>
      <c r="T15" s="45"/>
      <c r="U15" s="45"/>
      <c r="V15" s="45"/>
    </row>
    <row r="16" spans="1:22" ht="15.75">
      <c r="A16" s="43" t="s">
        <v>1</v>
      </c>
      <c r="B16" s="54" t="s">
        <v>95</v>
      </c>
      <c r="C16" s="45"/>
      <c r="D16" s="45"/>
      <c r="E16" s="45"/>
      <c r="F16" s="45"/>
      <c r="G16" s="45"/>
      <c r="H16" s="45"/>
      <c r="I16" s="45"/>
      <c r="J16" s="45"/>
      <c r="K16" s="45"/>
      <c r="L16" s="45"/>
      <c r="M16" s="45"/>
      <c r="N16" s="45"/>
      <c r="O16" s="45"/>
      <c r="P16" s="45"/>
      <c r="Q16" s="55"/>
      <c r="R16" s="55"/>
      <c r="S16" s="55"/>
      <c r="T16" s="55"/>
      <c r="U16" s="45"/>
      <c r="V16" s="45"/>
    </row>
    <row r="17" spans="1:22" ht="16.5" customHeight="1">
      <c r="A17" s="47" t="s">
        <v>13</v>
      </c>
      <c r="B17" s="56" t="s">
        <v>54</v>
      </c>
      <c r="C17" s="45"/>
      <c r="D17" s="45"/>
      <c r="E17" s="45"/>
      <c r="F17" s="45"/>
      <c r="G17" s="45"/>
      <c r="H17" s="45"/>
      <c r="I17" s="45"/>
      <c r="J17" s="45"/>
      <c r="K17" s="45"/>
      <c r="L17" s="45"/>
      <c r="M17" s="45"/>
      <c r="N17" s="45"/>
      <c r="O17" s="45"/>
      <c r="P17" s="45"/>
      <c r="Q17" s="45"/>
      <c r="R17" s="45"/>
      <c r="S17" s="45"/>
      <c r="T17" s="45"/>
      <c r="U17" s="45"/>
      <c r="V17" s="45"/>
    </row>
    <row r="18" spans="1:22" ht="16.5" customHeight="1">
      <c r="A18" s="47" t="s">
        <v>14</v>
      </c>
      <c r="B18" s="56" t="s">
        <v>55</v>
      </c>
      <c r="C18" s="45"/>
      <c r="D18" s="45"/>
      <c r="E18" s="45"/>
      <c r="F18" s="45"/>
      <c r="G18" s="45"/>
      <c r="H18" s="45"/>
      <c r="I18" s="45"/>
      <c r="J18" s="45"/>
      <c r="K18" s="45"/>
      <c r="L18" s="45"/>
      <c r="M18" s="45"/>
      <c r="N18" s="45"/>
      <c r="O18" s="45"/>
      <c r="P18" s="45"/>
      <c r="Q18" s="45"/>
      <c r="R18" s="45"/>
      <c r="S18" s="45"/>
      <c r="T18" s="45"/>
      <c r="U18" s="45"/>
      <c r="V18" s="45"/>
    </row>
    <row r="19" spans="1:22" ht="16.5" customHeight="1">
      <c r="A19" s="47" t="s">
        <v>19</v>
      </c>
      <c r="B19" s="56" t="s">
        <v>56</v>
      </c>
      <c r="C19" s="45"/>
      <c r="D19" s="45"/>
      <c r="E19" s="45"/>
      <c r="F19" s="45"/>
      <c r="G19" s="45"/>
      <c r="H19" s="45"/>
      <c r="I19" s="45"/>
      <c r="J19" s="45"/>
      <c r="K19" s="45"/>
      <c r="L19" s="45"/>
      <c r="M19" s="45"/>
      <c r="N19" s="45"/>
      <c r="O19" s="45"/>
      <c r="P19" s="45"/>
      <c r="Q19" s="45"/>
      <c r="R19" s="45"/>
      <c r="S19" s="45"/>
      <c r="T19" s="45"/>
      <c r="U19" s="45"/>
      <c r="V19" s="45"/>
    </row>
    <row r="20" spans="1:22" ht="16.5" customHeight="1">
      <c r="A20" s="47" t="s">
        <v>22</v>
      </c>
      <c r="B20" s="56" t="s">
        <v>57</v>
      </c>
      <c r="C20" s="45"/>
      <c r="D20" s="45"/>
      <c r="E20" s="45"/>
      <c r="F20" s="45"/>
      <c r="G20" s="45"/>
      <c r="H20" s="45"/>
      <c r="I20" s="45"/>
      <c r="J20" s="45"/>
      <c r="K20" s="45"/>
      <c r="L20" s="45"/>
      <c r="M20" s="45"/>
      <c r="N20" s="45"/>
      <c r="O20" s="45"/>
      <c r="P20" s="45"/>
      <c r="Q20" s="45"/>
      <c r="R20" s="45"/>
      <c r="S20" s="45"/>
      <c r="T20" s="45"/>
      <c r="U20" s="45"/>
      <c r="V20" s="45"/>
    </row>
    <row r="21" spans="1:22" ht="16.5" customHeight="1">
      <c r="A21" s="47" t="s">
        <v>23</v>
      </c>
      <c r="B21" s="56" t="s">
        <v>60</v>
      </c>
      <c r="C21" s="45"/>
      <c r="D21" s="45"/>
      <c r="E21" s="45"/>
      <c r="F21" s="45"/>
      <c r="G21" s="45"/>
      <c r="H21" s="45"/>
      <c r="I21" s="45"/>
      <c r="J21" s="45"/>
      <c r="K21" s="45"/>
      <c r="L21" s="45"/>
      <c r="M21" s="45"/>
      <c r="N21" s="45"/>
      <c r="O21" s="45"/>
      <c r="P21" s="45"/>
      <c r="Q21" s="45"/>
      <c r="R21" s="45"/>
      <c r="S21" s="45"/>
      <c r="T21" s="45"/>
      <c r="U21" s="45"/>
      <c r="V21" s="45"/>
    </row>
    <row r="22" spans="1:22" ht="16.5" customHeight="1">
      <c r="A22" s="47" t="s">
        <v>24</v>
      </c>
      <c r="B22" s="56" t="s">
        <v>58</v>
      </c>
      <c r="C22" s="45"/>
      <c r="D22" s="45"/>
      <c r="E22" s="45"/>
      <c r="F22" s="45"/>
      <c r="G22" s="45"/>
      <c r="H22" s="45"/>
      <c r="I22" s="45"/>
      <c r="J22" s="45"/>
      <c r="K22" s="45"/>
      <c r="L22" s="45"/>
      <c r="M22" s="45"/>
      <c r="N22" s="45"/>
      <c r="O22" s="45"/>
      <c r="P22" s="45"/>
      <c r="Q22" s="45"/>
      <c r="R22" s="45"/>
      <c r="S22" s="45"/>
      <c r="T22" s="45"/>
      <c r="U22" s="45"/>
      <c r="V22" s="45"/>
    </row>
    <row r="23" spans="1:23" s="5" customFormat="1" ht="45.75" customHeight="1">
      <c r="A23" s="762" t="s">
        <v>119</v>
      </c>
      <c r="B23" s="762"/>
      <c r="C23" s="762"/>
      <c r="D23" s="762"/>
      <c r="E23" s="762"/>
      <c r="F23" s="762"/>
      <c r="G23" s="762"/>
      <c r="H23" s="762"/>
      <c r="I23" s="762"/>
      <c r="J23" s="762"/>
      <c r="K23" s="7"/>
      <c r="L23" s="7"/>
      <c r="M23" s="7"/>
      <c r="O23" s="782" t="s">
        <v>127</v>
      </c>
      <c r="P23" s="782"/>
      <c r="Q23" s="782"/>
      <c r="R23" s="782"/>
      <c r="S23" s="782"/>
      <c r="T23" s="782"/>
      <c r="U23" s="782"/>
      <c r="V23" s="782"/>
      <c r="W23" s="5" t="s">
        <v>2</v>
      </c>
    </row>
    <row r="24" spans="1:22" ht="15.75">
      <c r="A24" s="763"/>
      <c r="B24" s="763"/>
      <c r="C24" s="763"/>
      <c r="D24" s="763"/>
      <c r="E24" s="763"/>
      <c r="F24" s="763"/>
      <c r="G24" s="763"/>
      <c r="H24" s="763"/>
      <c r="I24" s="763"/>
      <c r="J24" s="763"/>
      <c r="O24" s="783"/>
      <c r="P24" s="783"/>
      <c r="Q24" s="783"/>
      <c r="R24" s="783"/>
      <c r="S24" s="783"/>
      <c r="T24" s="783"/>
      <c r="U24" s="783"/>
      <c r="V24" s="783"/>
    </row>
  </sheetData>
  <sheetProtection/>
  <mergeCells count="29">
    <mergeCell ref="A1:E1"/>
    <mergeCell ref="F1:O1"/>
    <mergeCell ref="Q1:V1"/>
    <mergeCell ref="A23:J24"/>
    <mergeCell ref="O23:V24"/>
    <mergeCell ref="R2:V2"/>
    <mergeCell ref="V3:V7"/>
    <mergeCell ref="J5:J7"/>
    <mergeCell ref="G3:G7"/>
    <mergeCell ref="H3:H7"/>
    <mergeCell ref="U3:U7"/>
    <mergeCell ref="K5:Q5"/>
    <mergeCell ref="J4:Q4"/>
    <mergeCell ref="I3:T3"/>
    <mergeCell ref="S4:S7"/>
    <mergeCell ref="T4:T7"/>
    <mergeCell ref="R4:R7"/>
    <mergeCell ref="K6:K7"/>
    <mergeCell ref="I4:I7"/>
    <mergeCell ref="L6:N6"/>
    <mergeCell ref="O6:O7"/>
    <mergeCell ref="Q6:Q7"/>
    <mergeCell ref="P6:P7"/>
    <mergeCell ref="A3:B8"/>
    <mergeCell ref="E3:F3"/>
    <mergeCell ref="E4:E7"/>
    <mergeCell ref="F4:F7"/>
    <mergeCell ref="C3:C7"/>
    <mergeCell ref="D3:D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BS166"/>
  <sheetViews>
    <sheetView view="pageBreakPreview" zoomScaleSheetLayoutView="100" zoomScalePageLayoutView="0" workbookViewId="0" topLeftCell="A1">
      <selection activeCell="A75" sqref="A75:IV75"/>
    </sheetView>
  </sheetViews>
  <sheetFormatPr defaultColWidth="9.00390625" defaultRowHeight="15.75"/>
  <cols>
    <col min="1" max="1" width="3.75390625" style="410" customWidth="1"/>
    <col min="2" max="2" width="18.50390625" style="410" customWidth="1"/>
    <col min="3" max="3" width="7.25390625" style="410" customWidth="1"/>
    <col min="4" max="4" width="7.25390625" style="460" customWidth="1"/>
    <col min="5" max="8" width="7.25390625" style="410" customWidth="1"/>
    <col min="9" max="11" width="7.25390625" style="460" customWidth="1"/>
    <col min="12" max="15" width="7.25390625" style="410" customWidth="1"/>
    <col min="16" max="16" width="6.875" style="410" customWidth="1"/>
    <col min="17" max="18" width="7.25390625" style="410" customWidth="1"/>
    <col min="19" max="19" width="6.625" style="410" customWidth="1"/>
    <col min="20" max="20" width="7.25390625" style="460" customWidth="1"/>
    <col min="21" max="21" width="7.25390625" style="543" customWidth="1"/>
    <col min="22" max="29" width="8.25390625" style="403" hidden="1" customWidth="1"/>
    <col min="30" max="41" width="8.00390625" style="403" customWidth="1"/>
    <col min="42" max="71" width="9.00390625" style="403" customWidth="1"/>
    <col min="72" max="16384" width="9.00390625" style="410" customWidth="1"/>
  </cols>
  <sheetData>
    <row r="1" spans="1:71" s="383" customFormat="1" ht="66" customHeight="1">
      <c r="A1" s="854" t="s">
        <v>312</v>
      </c>
      <c r="B1" s="854"/>
      <c r="C1" s="854"/>
      <c r="D1" s="854"/>
      <c r="E1" s="855" t="str">
        <f>"KẾT QUẢ THI HÀNH ÁN DÂN SỰ TÍNH BẰNG VIỆC CHIA THEO CƠ QUAN THI HÀNH ÁN DÂN SỰ VÀ CHẤP HÀNH VIÊN 
"&amp;TT!C8&amp;""</f>
        <v>KẾT QUẢ THI HÀNH ÁN DÂN SỰ TÍNH BẰNG VIỆC CHIA THEO CƠ QUAN THI HÀNH ÁN DÂN SỰ VÀ CHẤP HÀNH VIÊN 
01 tháng/năm 2022</v>
      </c>
      <c r="F1" s="855"/>
      <c r="G1" s="855"/>
      <c r="H1" s="855"/>
      <c r="I1" s="855"/>
      <c r="J1" s="855"/>
      <c r="K1" s="855"/>
      <c r="L1" s="855"/>
      <c r="M1" s="855"/>
      <c r="N1" s="855"/>
      <c r="O1" s="855"/>
      <c r="P1" s="860" t="str">
        <f>'[3]Thông tin'!C2</f>
        <v>Đơn vị  báo cáo: CỤC THADS TỈNH SƠN LA
Đơn vị nhận báo cáo: TỔNG CỤC THADS</v>
      </c>
      <c r="Q1" s="860"/>
      <c r="R1" s="860"/>
      <c r="S1" s="860"/>
      <c r="T1" s="860"/>
      <c r="U1" s="860"/>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row>
    <row r="2" spans="2:22" s="382" customFormat="1" ht="15.75">
      <c r="B2" s="384"/>
      <c r="C2" s="384"/>
      <c r="D2" s="384"/>
      <c r="I2" s="385"/>
      <c r="J2" s="386"/>
      <c r="K2" s="387"/>
      <c r="L2" s="387"/>
      <c r="M2" s="387"/>
      <c r="N2" s="388"/>
      <c r="O2" s="856" t="s">
        <v>164</v>
      </c>
      <c r="P2" s="856"/>
      <c r="Q2" s="856"/>
      <c r="R2" s="856"/>
      <c r="S2" s="856"/>
      <c r="T2" s="856"/>
      <c r="U2" s="856"/>
      <c r="V2" s="389"/>
    </row>
    <row r="3" spans="1:21" s="388" customFormat="1" ht="12.75">
      <c r="A3" s="857" t="s">
        <v>136</v>
      </c>
      <c r="B3" s="857" t="s">
        <v>157</v>
      </c>
      <c r="C3" s="847" t="s">
        <v>163</v>
      </c>
      <c r="D3" s="843" t="s">
        <v>134</v>
      </c>
      <c r="E3" s="843" t="s">
        <v>4</v>
      </c>
      <c r="F3" s="843"/>
      <c r="G3" s="845" t="s">
        <v>36</v>
      </c>
      <c r="H3" s="845" t="s">
        <v>165</v>
      </c>
      <c r="I3" s="845" t="s">
        <v>37</v>
      </c>
      <c r="J3" s="861" t="s">
        <v>4</v>
      </c>
      <c r="K3" s="862"/>
      <c r="L3" s="862"/>
      <c r="M3" s="862"/>
      <c r="N3" s="862"/>
      <c r="O3" s="862"/>
      <c r="P3" s="862"/>
      <c r="Q3" s="862"/>
      <c r="R3" s="862"/>
      <c r="S3" s="862"/>
      <c r="T3" s="851" t="s">
        <v>103</v>
      </c>
      <c r="U3" s="863" t="s">
        <v>160</v>
      </c>
    </row>
    <row r="4" spans="1:21" s="391" customFormat="1" ht="12.75">
      <c r="A4" s="858"/>
      <c r="B4" s="858"/>
      <c r="C4" s="847"/>
      <c r="D4" s="843"/>
      <c r="E4" s="843" t="s">
        <v>137</v>
      </c>
      <c r="F4" s="843" t="s">
        <v>62</v>
      </c>
      <c r="G4" s="845"/>
      <c r="H4" s="845"/>
      <c r="I4" s="845"/>
      <c r="J4" s="845" t="s">
        <v>61</v>
      </c>
      <c r="K4" s="843" t="s">
        <v>4</v>
      </c>
      <c r="L4" s="843"/>
      <c r="M4" s="843"/>
      <c r="N4" s="843"/>
      <c r="O4" s="843"/>
      <c r="P4" s="843"/>
      <c r="Q4" s="845" t="s">
        <v>139</v>
      </c>
      <c r="R4" s="845" t="s">
        <v>148</v>
      </c>
      <c r="S4" s="844" t="s">
        <v>81</v>
      </c>
      <c r="T4" s="852"/>
      <c r="U4" s="864"/>
    </row>
    <row r="5" spans="1:21" s="388" customFormat="1" ht="12.75">
      <c r="A5" s="858"/>
      <c r="B5" s="858"/>
      <c r="C5" s="847"/>
      <c r="D5" s="843"/>
      <c r="E5" s="843"/>
      <c r="F5" s="843"/>
      <c r="G5" s="845"/>
      <c r="H5" s="845"/>
      <c r="I5" s="845"/>
      <c r="J5" s="845"/>
      <c r="K5" s="845" t="s">
        <v>96</v>
      </c>
      <c r="L5" s="843" t="s">
        <v>4</v>
      </c>
      <c r="M5" s="843"/>
      <c r="N5" s="845" t="s">
        <v>42</v>
      </c>
      <c r="O5" s="845" t="s">
        <v>147</v>
      </c>
      <c r="P5" s="845" t="s">
        <v>46</v>
      </c>
      <c r="Q5" s="845"/>
      <c r="R5" s="845"/>
      <c r="S5" s="844"/>
      <c r="T5" s="852"/>
      <c r="U5" s="864"/>
    </row>
    <row r="6" spans="1:21" s="388" customFormat="1" ht="12.75">
      <c r="A6" s="858"/>
      <c r="B6" s="858"/>
      <c r="C6" s="847"/>
      <c r="D6" s="843"/>
      <c r="E6" s="843"/>
      <c r="F6" s="843"/>
      <c r="G6" s="845"/>
      <c r="H6" s="845"/>
      <c r="I6" s="845"/>
      <c r="J6" s="845"/>
      <c r="K6" s="845"/>
      <c r="L6" s="843"/>
      <c r="M6" s="843"/>
      <c r="N6" s="845"/>
      <c r="O6" s="845"/>
      <c r="P6" s="845"/>
      <c r="Q6" s="845"/>
      <c r="R6" s="845"/>
      <c r="S6" s="844"/>
      <c r="T6" s="852"/>
      <c r="U6" s="864"/>
    </row>
    <row r="7" spans="1:27" s="388" customFormat="1" ht="36">
      <c r="A7" s="859"/>
      <c r="B7" s="859"/>
      <c r="C7" s="847"/>
      <c r="D7" s="843"/>
      <c r="E7" s="843"/>
      <c r="F7" s="843"/>
      <c r="G7" s="845"/>
      <c r="H7" s="845"/>
      <c r="I7" s="845"/>
      <c r="J7" s="845"/>
      <c r="K7" s="845"/>
      <c r="L7" s="306" t="s">
        <v>39</v>
      </c>
      <c r="M7" s="306" t="s">
        <v>138</v>
      </c>
      <c r="N7" s="845"/>
      <c r="O7" s="845"/>
      <c r="P7" s="845"/>
      <c r="Q7" s="845"/>
      <c r="R7" s="845"/>
      <c r="S7" s="844"/>
      <c r="T7" s="853"/>
      <c r="U7" s="864"/>
      <c r="V7" s="845" t="s">
        <v>455</v>
      </c>
      <c r="W7" s="845" t="s">
        <v>456</v>
      </c>
      <c r="Y7" s="390" t="s">
        <v>457</v>
      </c>
      <c r="Z7" s="390" t="s">
        <v>458</v>
      </c>
      <c r="AA7" s="390" t="s">
        <v>459</v>
      </c>
    </row>
    <row r="8" spans="1:23" s="382" customFormat="1" ht="12.75">
      <c r="A8" s="848" t="s">
        <v>3</v>
      </c>
      <c r="B8" s="849"/>
      <c r="C8" s="53" t="s">
        <v>13</v>
      </c>
      <c r="D8" s="53" t="s">
        <v>14</v>
      </c>
      <c r="E8" s="53" t="s">
        <v>19</v>
      </c>
      <c r="F8" s="53" t="s">
        <v>22</v>
      </c>
      <c r="G8" s="53" t="s">
        <v>23</v>
      </c>
      <c r="H8" s="53" t="s">
        <v>24</v>
      </c>
      <c r="I8" s="53" t="s">
        <v>25</v>
      </c>
      <c r="J8" s="53" t="s">
        <v>26</v>
      </c>
      <c r="K8" s="53" t="s">
        <v>27</v>
      </c>
      <c r="L8" s="53" t="s">
        <v>29</v>
      </c>
      <c r="M8" s="53" t="s">
        <v>30</v>
      </c>
      <c r="N8" s="53" t="s">
        <v>104</v>
      </c>
      <c r="O8" s="53" t="s">
        <v>101</v>
      </c>
      <c r="P8" s="53" t="s">
        <v>105</v>
      </c>
      <c r="Q8" s="53" t="s">
        <v>106</v>
      </c>
      <c r="R8" s="53" t="s">
        <v>107</v>
      </c>
      <c r="S8" s="53" t="s">
        <v>118</v>
      </c>
      <c r="T8" s="53" t="s">
        <v>131</v>
      </c>
      <c r="U8" s="392" t="s">
        <v>133</v>
      </c>
      <c r="V8" s="845"/>
      <c r="W8" s="845"/>
    </row>
    <row r="9" spans="1:71" s="397" customFormat="1" ht="12.75">
      <c r="A9" s="850" t="s">
        <v>10</v>
      </c>
      <c r="B9" s="850"/>
      <c r="C9" s="393">
        <f aca="true" t="shared" si="0" ref="C9:T9">C10+C17</f>
        <v>1709</v>
      </c>
      <c r="D9" s="393">
        <f t="shared" si="0"/>
        <v>1860</v>
      </c>
      <c r="E9" s="393">
        <f t="shared" si="0"/>
        <v>1284</v>
      </c>
      <c r="F9" s="393">
        <f t="shared" si="0"/>
        <v>576</v>
      </c>
      <c r="G9" s="393">
        <f t="shared" si="0"/>
        <v>2</v>
      </c>
      <c r="H9" s="393">
        <f t="shared" si="0"/>
        <v>0</v>
      </c>
      <c r="I9" s="393">
        <f t="shared" si="0"/>
        <v>1858</v>
      </c>
      <c r="J9" s="393">
        <f t="shared" si="0"/>
        <v>1431</v>
      </c>
      <c r="K9" s="393">
        <f t="shared" si="0"/>
        <v>351</v>
      </c>
      <c r="L9" s="393">
        <f t="shared" si="0"/>
        <v>347</v>
      </c>
      <c r="M9" s="393">
        <f t="shared" si="0"/>
        <v>4</v>
      </c>
      <c r="N9" s="393">
        <f t="shared" si="0"/>
        <v>1077</v>
      </c>
      <c r="O9" s="393">
        <f t="shared" si="0"/>
        <v>0</v>
      </c>
      <c r="P9" s="393">
        <f t="shared" si="0"/>
        <v>3</v>
      </c>
      <c r="Q9" s="393">
        <f t="shared" si="0"/>
        <v>421</v>
      </c>
      <c r="R9" s="393">
        <f t="shared" si="0"/>
        <v>2</v>
      </c>
      <c r="S9" s="393">
        <f t="shared" si="0"/>
        <v>4</v>
      </c>
      <c r="T9" s="393">
        <f t="shared" si="0"/>
        <v>1507</v>
      </c>
      <c r="U9" s="539">
        <f>(K9/J9)*100</f>
        <v>24.528301886792452</v>
      </c>
      <c r="V9" s="394">
        <f aca="true" t="shared" si="1" ref="V9:AB9">V10+V17</f>
        <v>1788</v>
      </c>
      <c r="W9" s="394">
        <f t="shared" si="1"/>
        <v>1788</v>
      </c>
      <c r="X9" s="394">
        <f t="shared" si="1"/>
        <v>0</v>
      </c>
      <c r="Y9" s="394">
        <f t="shared" si="1"/>
        <v>1765</v>
      </c>
      <c r="Z9" s="394">
        <f t="shared" si="1"/>
        <v>1284</v>
      </c>
      <c r="AA9" s="394">
        <f t="shared" si="1"/>
        <v>481</v>
      </c>
      <c r="AB9" s="394">
        <f t="shared" si="1"/>
        <v>1766</v>
      </c>
      <c r="AC9" s="395">
        <f>AA9+Z9</f>
        <v>1765</v>
      </c>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row>
    <row r="10" spans="1:71" s="404" customFormat="1" ht="25.5">
      <c r="A10" s="398" t="s">
        <v>0</v>
      </c>
      <c r="B10" s="659" t="s">
        <v>321</v>
      </c>
      <c r="C10" s="399">
        <f aca="true" t="shared" si="2" ref="C10:T10">SUM(C11:C16)</f>
        <v>26</v>
      </c>
      <c r="D10" s="399">
        <f t="shared" si="2"/>
        <v>34</v>
      </c>
      <c r="E10" s="399">
        <f t="shared" si="2"/>
        <v>20</v>
      </c>
      <c r="F10" s="399">
        <f t="shared" si="2"/>
        <v>14</v>
      </c>
      <c r="G10" s="399">
        <f t="shared" si="2"/>
        <v>0</v>
      </c>
      <c r="H10" s="399">
        <f t="shared" si="2"/>
        <v>0</v>
      </c>
      <c r="I10" s="399">
        <f t="shared" si="2"/>
        <v>34</v>
      </c>
      <c r="J10" s="399">
        <f t="shared" si="2"/>
        <v>30</v>
      </c>
      <c r="K10" s="399">
        <f t="shared" si="2"/>
        <v>17</v>
      </c>
      <c r="L10" s="399">
        <f t="shared" si="2"/>
        <v>17</v>
      </c>
      <c r="M10" s="399">
        <f t="shared" si="2"/>
        <v>0</v>
      </c>
      <c r="N10" s="399">
        <f t="shared" si="2"/>
        <v>12</v>
      </c>
      <c r="O10" s="399">
        <f t="shared" si="2"/>
        <v>0</v>
      </c>
      <c r="P10" s="399">
        <f t="shared" si="2"/>
        <v>1</v>
      </c>
      <c r="Q10" s="399">
        <f t="shared" si="2"/>
        <v>2</v>
      </c>
      <c r="R10" s="399">
        <f t="shared" si="2"/>
        <v>0</v>
      </c>
      <c r="S10" s="399">
        <f t="shared" si="2"/>
        <v>2</v>
      </c>
      <c r="T10" s="399">
        <f t="shared" si="2"/>
        <v>17</v>
      </c>
      <c r="U10" s="400">
        <f aca="true" t="shared" si="3" ref="U10:U65">(K10/J10)*100</f>
        <v>56.666666666666664</v>
      </c>
      <c r="V10" s="401">
        <f>SUM(V11:V16)</f>
        <v>34</v>
      </c>
      <c r="W10" s="402">
        <f>SUM(W11:W16)</f>
        <v>34</v>
      </c>
      <c r="X10" s="402">
        <f>SUM(X11:X16)</f>
        <v>0</v>
      </c>
      <c r="Y10" s="403">
        <f>21+10</f>
        <v>31</v>
      </c>
      <c r="Z10" s="403">
        <f>E10</f>
        <v>20</v>
      </c>
      <c r="AA10" s="403">
        <f>Y10-Z10</f>
        <v>11</v>
      </c>
      <c r="AB10" s="403">
        <f>E10+'[4]PT01'!$C$76</f>
        <v>30</v>
      </c>
      <c r="AC10" s="403">
        <f>Y10-AB10</f>
        <v>1</v>
      </c>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row>
    <row r="11" spans="1:24" ht="12.75">
      <c r="A11" s="405">
        <v>1</v>
      </c>
      <c r="B11" s="406" t="s">
        <v>322</v>
      </c>
      <c r="C11" s="405">
        <v>0</v>
      </c>
      <c r="D11" s="407">
        <f aca="true" t="shared" si="4" ref="D11:D16">E11+F11</f>
        <v>0</v>
      </c>
      <c r="E11" s="407">
        <v>0</v>
      </c>
      <c r="F11" s="405">
        <v>0</v>
      </c>
      <c r="G11" s="405">
        <v>0</v>
      </c>
      <c r="H11" s="405">
        <v>0</v>
      </c>
      <c r="I11" s="408">
        <f aca="true" t="shared" si="5" ref="I11:I16">J11+Q11+R11+S11</f>
        <v>0</v>
      </c>
      <c r="J11" s="408">
        <f aca="true" t="shared" si="6" ref="J11:J16">K11+N11+O11+P11</f>
        <v>0</v>
      </c>
      <c r="K11" s="408">
        <f aca="true" t="shared" si="7" ref="K11:K16">L11+M11</f>
        <v>0</v>
      </c>
      <c r="L11" s="405">
        <v>0</v>
      </c>
      <c r="M11" s="405">
        <v>0</v>
      </c>
      <c r="N11" s="405">
        <v>0</v>
      </c>
      <c r="O11" s="405">
        <v>0</v>
      </c>
      <c r="P11" s="405">
        <v>0</v>
      </c>
      <c r="Q11" s="405">
        <v>0</v>
      </c>
      <c r="R11" s="405">
        <v>0</v>
      </c>
      <c r="S11" s="405">
        <v>0</v>
      </c>
      <c r="T11" s="407">
        <f aca="true" t="shared" si="8" ref="T11:T16">N11+O11+P11+Q11+R11+S11</f>
        <v>0</v>
      </c>
      <c r="U11" s="540" t="e">
        <f t="shared" si="3"/>
        <v>#DIV/0!</v>
      </c>
      <c r="V11" s="409">
        <f aca="true" t="shared" si="9" ref="V11:V16">I11</f>
        <v>0</v>
      </c>
      <c r="W11" s="409">
        <f aca="true" t="shared" si="10" ref="W11:W16">D11-G11-H11</f>
        <v>0</v>
      </c>
      <c r="X11" s="409">
        <f aca="true" t="shared" si="11" ref="X11:X16">V11-W11</f>
        <v>0</v>
      </c>
    </row>
    <row r="12" spans="1:24" ht="12.75">
      <c r="A12" s="405">
        <v>2</v>
      </c>
      <c r="B12" s="406" t="s">
        <v>323</v>
      </c>
      <c r="C12" s="405">
        <v>4</v>
      </c>
      <c r="D12" s="407">
        <f t="shared" si="4"/>
        <v>7</v>
      </c>
      <c r="E12" s="407">
        <v>5</v>
      </c>
      <c r="F12" s="405">
        <v>2</v>
      </c>
      <c r="G12" s="405">
        <v>0</v>
      </c>
      <c r="H12" s="405">
        <v>0</v>
      </c>
      <c r="I12" s="408">
        <f t="shared" si="5"/>
        <v>7</v>
      </c>
      <c r="J12" s="408">
        <f t="shared" si="6"/>
        <v>6</v>
      </c>
      <c r="K12" s="408">
        <f t="shared" si="7"/>
        <v>4</v>
      </c>
      <c r="L12" s="405">
        <v>4</v>
      </c>
      <c r="M12" s="405">
        <v>0</v>
      </c>
      <c r="N12" s="405">
        <v>2</v>
      </c>
      <c r="O12" s="405">
        <v>0</v>
      </c>
      <c r="P12" s="405">
        <v>0</v>
      </c>
      <c r="Q12" s="405">
        <v>1</v>
      </c>
      <c r="R12" s="405">
        <v>0</v>
      </c>
      <c r="S12" s="405">
        <v>0</v>
      </c>
      <c r="T12" s="407">
        <f t="shared" si="8"/>
        <v>3</v>
      </c>
      <c r="U12" s="540">
        <f t="shared" si="3"/>
        <v>66.66666666666666</v>
      </c>
      <c r="V12" s="409">
        <f t="shared" si="9"/>
        <v>7</v>
      </c>
      <c r="W12" s="409">
        <f t="shared" si="10"/>
        <v>7</v>
      </c>
      <c r="X12" s="409">
        <f t="shared" si="11"/>
        <v>0</v>
      </c>
    </row>
    <row r="13" spans="1:24" ht="12.75">
      <c r="A13" s="405">
        <v>3</v>
      </c>
      <c r="B13" s="406" t="s">
        <v>324</v>
      </c>
      <c r="C13" s="405">
        <v>6</v>
      </c>
      <c r="D13" s="407">
        <f t="shared" si="4"/>
        <v>6</v>
      </c>
      <c r="E13" s="407">
        <v>1</v>
      </c>
      <c r="F13" s="405">
        <v>5</v>
      </c>
      <c r="G13" s="405">
        <v>0</v>
      </c>
      <c r="H13" s="405">
        <v>0</v>
      </c>
      <c r="I13" s="408">
        <f t="shared" si="5"/>
        <v>6</v>
      </c>
      <c r="J13" s="408">
        <f t="shared" si="6"/>
        <v>5</v>
      </c>
      <c r="K13" s="408">
        <f t="shared" si="7"/>
        <v>5</v>
      </c>
      <c r="L13" s="405">
        <v>5</v>
      </c>
      <c r="M13" s="405">
        <v>0</v>
      </c>
      <c r="N13" s="405">
        <v>0</v>
      </c>
      <c r="O13" s="405">
        <v>0</v>
      </c>
      <c r="P13" s="405">
        <v>0</v>
      </c>
      <c r="Q13" s="405">
        <v>1</v>
      </c>
      <c r="R13" s="405">
        <v>0</v>
      </c>
      <c r="S13" s="405">
        <v>0</v>
      </c>
      <c r="T13" s="407">
        <f t="shared" si="8"/>
        <v>1</v>
      </c>
      <c r="U13" s="540">
        <f>(K13/J13)*100</f>
        <v>100</v>
      </c>
      <c r="V13" s="409">
        <f t="shared" si="9"/>
        <v>6</v>
      </c>
      <c r="W13" s="409">
        <f t="shared" si="10"/>
        <v>6</v>
      </c>
      <c r="X13" s="409">
        <f t="shared" si="11"/>
        <v>0</v>
      </c>
    </row>
    <row r="14" spans="1:24" ht="12.75">
      <c r="A14" s="405">
        <v>4</v>
      </c>
      <c r="B14" s="406" t="s">
        <v>325</v>
      </c>
      <c r="C14" s="405">
        <v>5</v>
      </c>
      <c r="D14" s="407">
        <f t="shared" si="4"/>
        <v>8</v>
      </c>
      <c r="E14" s="407">
        <v>1</v>
      </c>
      <c r="F14" s="405">
        <v>7</v>
      </c>
      <c r="G14" s="405">
        <v>0</v>
      </c>
      <c r="H14" s="405">
        <v>0</v>
      </c>
      <c r="I14" s="408">
        <f t="shared" si="5"/>
        <v>8</v>
      </c>
      <c r="J14" s="408">
        <f t="shared" si="6"/>
        <v>8</v>
      </c>
      <c r="K14" s="408">
        <f t="shared" si="7"/>
        <v>8</v>
      </c>
      <c r="L14" s="405">
        <v>8</v>
      </c>
      <c r="M14" s="405">
        <v>0</v>
      </c>
      <c r="N14" s="405">
        <v>0</v>
      </c>
      <c r="O14" s="405">
        <v>0</v>
      </c>
      <c r="P14" s="405">
        <v>0</v>
      </c>
      <c r="Q14" s="405">
        <v>0</v>
      </c>
      <c r="R14" s="405">
        <v>0</v>
      </c>
      <c r="S14" s="405">
        <v>0</v>
      </c>
      <c r="T14" s="407">
        <f t="shared" si="8"/>
        <v>0</v>
      </c>
      <c r="U14" s="540">
        <f>(K14/J14)*100</f>
        <v>100</v>
      </c>
      <c r="V14" s="409">
        <f t="shared" si="9"/>
        <v>8</v>
      </c>
      <c r="W14" s="409">
        <f t="shared" si="10"/>
        <v>8</v>
      </c>
      <c r="X14" s="409">
        <f t="shared" si="11"/>
        <v>0</v>
      </c>
    </row>
    <row r="15" spans="1:24" ht="12.75">
      <c r="A15" s="405">
        <v>5</v>
      </c>
      <c r="B15" s="406" t="s">
        <v>443</v>
      </c>
      <c r="C15" s="405">
        <v>0</v>
      </c>
      <c r="D15" s="407">
        <f t="shared" si="4"/>
        <v>0</v>
      </c>
      <c r="E15" s="407">
        <v>0</v>
      </c>
      <c r="F15" s="405">
        <v>0</v>
      </c>
      <c r="G15" s="405">
        <v>0</v>
      </c>
      <c r="H15" s="405">
        <v>0</v>
      </c>
      <c r="I15" s="408">
        <f t="shared" si="5"/>
        <v>0</v>
      </c>
      <c r="J15" s="408">
        <f t="shared" si="6"/>
        <v>0</v>
      </c>
      <c r="K15" s="408">
        <f t="shared" si="7"/>
        <v>0</v>
      </c>
      <c r="L15" s="405">
        <v>0</v>
      </c>
      <c r="M15" s="405">
        <v>0</v>
      </c>
      <c r="N15" s="405">
        <v>0</v>
      </c>
      <c r="O15" s="405">
        <v>0</v>
      </c>
      <c r="P15" s="405">
        <v>0</v>
      </c>
      <c r="Q15" s="405">
        <v>0</v>
      </c>
      <c r="R15" s="405">
        <v>0</v>
      </c>
      <c r="S15" s="405">
        <v>0</v>
      </c>
      <c r="T15" s="407">
        <f t="shared" si="8"/>
        <v>0</v>
      </c>
      <c r="U15" s="540" t="e">
        <f>(K15/J15)*100</f>
        <v>#DIV/0!</v>
      </c>
      <c r="V15" s="409">
        <f t="shared" si="9"/>
        <v>0</v>
      </c>
      <c r="W15" s="409">
        <f t="shared" si="10"/>
        <v>0</v>
      </c>
      <c r="X15" s="409">
        <f t="shared" si="11"/>
        <v>0</v>
      </c>
    </row>
    <row r="16" spans="1:24" ht="12.75">
      <c r="A16" s="405">
        <v>6</v>
      </c>
      <c r="B16" s="406" t="s">
        <v>327</v>
      </c>
      <c r="C16" s="405">
        <v>11</v>
      </c>
      <c r="D16" s="407">
        <f t="shared" si="4"/>
        <v>13</v>
      </c>
      <c r="E16" s="407">
        <v>13</v>
      </c>
      <c r="F16" s="405">
        <v>0</v>
      </c>
      <c r="G16" s="405">
        <v>0</v>
      </c>
      <c r="H16" s="405">
        <v>0</v>
      </c>
      <c r="I16" s="408">
        <f t="shared" si="5"/>
        <v>13</v>
      </c>
      <c r="J16" s="408">
        <f t="shared" si="6"/>
        <v>11</v>
      </c>
      <c r="K16" s="408">
        <f t="shared" si="7"/>
        <v>0</v>
      </c>
      <c r="L16" s="405">
        <v>0</v>
      </c>
      <c r="M16" s="405">
        <v>0</v>
      </c>
      <c r="N16" s="405">
        <v>10</v>
      </c>
      <c r="O16" s="405">
        <v>0</v>
      </c>
      <c r="P16" s="405">
        <v>1</v>
      </c>
      <c r="Q16" s="405">
        <v>0</v>
      </c>
      <c r="R16" s="405">
        <v>0</v>
      </c>
      <c r="S16" s="405">
        <v>2</v>
      </c>
      <c r="T16" s="407">
        <f t="shared" si="8"/>
        <v>13</v>
      </c>
      <c r="U16" s="540">
        <f t="shared" si="3"/>
        <v>0</v>
      </c>
      <c r="V16" s="409">
        <f t="shared" si="9"/>
        <v>13</v>
      </c>
      <c r="W16" s="409">
        <f t="shared" si="10"/>
        <v>13</v>
      </c>
      <c r="X16" s="409">
        <f t="shared" si="11"/>
        <v>0</v>
      </c>
    </row>
    <row r="17" spans="1:71" s="419" customFormat="1" ht="12.75">
      <c r="A17" s="411" t="s">
        <v>1</v>
      </c>
      <c r="B17" s="660" t="s">
        <v>8</v>
      </c>
      <c r="C17" s="412">
        <f aca="true" t="shared" si="12" ref="C17:T17">C18+C25+C29+C33+C40+C43+C48+C51+C55+C58+C62+C65</f>
        <v>1683</v>
      </c>
      <c r="D17" s="413">
        <f t="shared" si="12"/>
        <v>1826</v>
      </c>
      <c r="E17" s="412">
        <f t="shared" si="12"/>
        <v>1264</v>
      </c>
      <c r="F17" s="412">
        <f t="shared" si="12"/>
        <v>562</v>
      </c>
      <c r="G17" s="412">
        <f t="shared" si="12"/>
        <v>2</v>
      </c>
      <c r="H17" s="412">
        <f t="shared" si="12"/>
        <v>0</v>
      </c>
      <c r="I17" s="412">
        <f t="shared" si="12"/>
        <v>1824</v>
      </c>
      <c r="J17" s="412">
        <f t="shared" si="12"/>
        <v>1401</v>
      </c>
      <c r="K17" s="412">
        <f t="shared" si="12"/>
        <v>334</v>
      </c>
      <c r="L17" s="412">
        <f t="shared" si="12"/>
        <v>330</v>
      </c>
      <c r="M17" s="412">
        <f t="shared" si="12"/>
        <v>4</v>
      </c>
      <c r="N17" s="412">
        <f t="shared" si="12"/>
        <v>1065</v>
      </c>
      <c r="O17" s="412">
        <f t="shared" si="12"/>
        <v>0</v>
      </c>
      <c r="P17" s="412">
        <f t="shared" si="12"/>
        <v>2</v>
      </c>
      <c r="Q17" s="412">
        <f t="shared" si="12"/>
        <v>419</v>
      </c>
      <c r="R17" s="414">
        <f t="shared" si="12"/>
        <v>2</v>
      </c>
      <c r="S17" s="414">
        <f t="shared" si="12"/>
        <v>2</v>
      </c>
      <c r="T17" s="414">
        <f t="shared" si="12"/>
        <v>1490</v>
      </c>
      <c r="U17" s="415">
        <f t="shared" si="3"/>
        <v>23.8401142041399</v>
      </c>
      <c r="V17" s="416">
        <f aca="true" t="shared" si="13" ref="V17:AB17">V18+V25+V29+V33+V40+V43+V48+V51+V55+V58+V62+V65</f>
        <v>1754</v>
      </c>
      <c r="W17" s="416">
        <f t="shared" si="13"/>
        <v>1754</v>
      </c>
      <c r="X17" s="416">
        <f t="shared" si="13"/>
        <v>0</v>
      </c>
      <c r="Y17" s="416">
        <f t="shared" si="13"/>
        <v>1734</v>
      </c>
      <c r="Z17" s="417">
        <f t="shared" si="13"/>
        <v>1264</v>
      </c>
      <c r="AA17" s="417">
        <f t="shared" si="13"/>
        <v>470</v>
      </c>
      <c r="AB17" s="417">
        <f t="shared" si="13"/>
        <v>1736</v>
      </c>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row>
    <row r="18" spans="1:71" s="419" customFormat="1" ht="12.75">
      <c r="A18" s="411" t="s">
        <v>13</v>
      </c>
      <c r="B18" s="660" t="s">
        <v>328</v>
      </c>
      <c r="C18" s="414">
        <f>SUM(C19:C24)</f>
        <v>335</v>
      </c>
      <c r="D18" s="414">
        <f>SUM(D19:D24)</f>
        <v>353</v>
      </c>
      <c r="E18" s="414">
        <f>SUM(E19:E24)</f>
        <v>234</v>
      </c>
      <c r="F18" s="414">
        <f aca="true" t="shared" si="14" ref="F18:R18">SUM(F19:F24)</f>
        <v>119</v>
      </c>
      <c r="G18" s="414">
        <f t="shared" si="14"/>
        <v>0</v>
      </c>
      <c r="H18" s="414">
        <f t="shared" si="14"/>
        <v>0</v>
      </c>
      <c r="I18" s="414">
        <f t="shared" si="14"/>
        <v>353</v>
      </c>
      <c r="J18" s="414">
        <f t="shared" si="14"/>
        <v>299</v>
      </c>
      <c r="K18" s="414">
        <f t="shared" si="14"/>
        <v>66</v>
      </c>
      <c r="L18" s="414">
        <f t="shared" si="14"/>
        <v>65</v>
      </c>
      <c r="M18" s="414">
        <f t="shared" si="14"/>
        <v>1</v>
      </c>
      <c r="N18" s="414">
        <f t="shared" si="14"/>
        <v>233</v>
      </c>
      <c r="O18" s="414">
        <f t="shared" si="14"/>
        <v>0</v>
      </c>
      <c r="P18" s="414">
        <f t="shared" si="14"/>
        <v>0</v>
      </c>
      <c r="Q18" s="414">
        <f t="shared" si="14"/>
        <v>54</v>
      </c>
      <c r="R18" s="414">
        <f t="shared" si="14"/>
        <v>0</v>
      </c>
      <c r="S18" s="414">
        <f>SUM(S19:S24)</f>
        <v>0</v>
      </c>
      <c r="T18" s="414">
        <f>SUM(T19:T24)</f>
        <v>287</v>
      </c>
      <c r="U18" s="415">
        <f t="shared" si="3"/>
        <v>22.073578595317723</v>
      </c>
      <c r="V18" s="416">
        <f>SUM(V19:V24)</f>
        <v>353</v>
      </c>
      <c r="W18" s="416">
        <f>SUM(W19:W24)</f>
        <v>353</v>
      </c>
      <c r="X18" s="416">
        <f>SUM(X19:X24)</f>
        <v>0</v>
      </c>
      <c r="Y18" s="418">
        <f>234+64</f>
        <v>298</v>
      </c>
      <c r="Z18" s="418">
        <f>E18</f>
        <v>234</v>
      </c>
      <c r="AA18" s="418">
        <f>Y18-Z18</f>
        <v>64</v>
      </c>
      <c r="AB18" s="418">
        <f>E18+'[4]PT01'!$C$113</f>
        <v>298</v>
      </c>
      <c r="AC18" s="418">
        <f>Y18-AB18</f>
        <v>0</v>
      </c>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row>
    <row r="19" spans="1:71" s="424" customFormat="1" ht="12.75">
      <c r="A19" s="420">
        <v>7</v>
      </c>
      <c r="B19" s="421" t="s">
        <v>449</v>
      </c>
      <c r="C19" s="420">
        <v>14</v>
      </c>
      <c r="D19" s="408">
        <f aca="true" t="shared" si="15" ref="D19:D24">E19+F19</f>
        <v>21</v>
      </c>
      <c r="E19" s="408">
        <v>2</v>
      </c>
      <c r="F19" s="420">
        <v>19</v>
      </c>
      <c r="G19" s="420">
        <v>0</v>
      </c>
      <c r="H19" s="420"/>
      <c r="I19" s="408">
        <f aca="true" t="shared" si="16" ref="I19:I24">J19+Q19+R19+S19</f>
        <v>21</v>
      </c>
      <c r="J19" s="408">
        <f aca="true" t="shared" si="17" ref="J19:J24">K19+N19+O19+P19</f>
        <v>21</v>
      </c>
      <c r="K19" s="408">
        <f aca="true" t="shared" si="18" ref="K19:K24">L19+M19</f>
        <v>18</v>
      </c>
      <c r="L19" s="420">
        <v>18</v>
      </c>
      <c r="M19" s="420"/>
      <c r="N19" s="420">
        <v>3</v>
      </c>
      <c r="O19" s="420"/>
      <c r="P19" s="420"/>
      <c r="Q19" s="420"/>
      <c r="R19" s="420"/>
      <c r="S19" s="420"/>
      <c r="T19" s="408">
        <f aca="true" t="shared" si="19" ref="T19:T24">N19+O19+P19+Q19+R19+S19</f>
        <v>3</v>
      </c>
      <c r="U19" s="541">
        <f t="shared" si="3"/>
        <v>85.71428571428571</v>
      </c>
      <c r="V19" s="423">
        <f aca="true" t="shared" si="20" ref="V19:V24">I19</f>
        <v>21</v>
      </c>
      <c r="W19" s="423">
        <f aca="true" t="shared" si="21" ref="W19:W24">D19-G19-H19</f>
        <v>21</v>
      </c>
      <c r="X19" s="423">
        <f aca="true" t="shared" si="22" ref="X19:X24">V19-W19</f>
        <v>0</v>
      </c>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row>
    <row r="20" spans="1:71" s="424" customFormat="1" ht="12.75">
      <c r="A20" s="420">
        <v>8</v>
      </c>
      <c r="B20" s="425" t="s">
        <v>338</v>
      </c>
      <c r="C20" s="420">
        <v>60</v>
      </c>
      <c r="D20" s="408">
        <f t="shared" si="15"/>
        <v>66</v>
      </c>
      <c r="E20" s="408">
        <v>49</v>
      </c>
      <c r="F20" s="420">
        <v>17</v>
      </c>
      <c r="G20" s="420"/>
      <c r="H20" s="420"/>
      <c r="I20" s="408">
        <f t="shared" si="16"/>
        <v>66</v>
      </c>
      <c r="J20" s="408">
        <f t="shared" si="17"/>
        <v>53</v>
      </c>
      <c r="K20" s="408">
        <f t="shared" si="18"/>
        <v>10</v>
      </c>
      <c r="L20" s="420">
        <v>9</v>
      </c>
      <c r="M20" s="420">
        <v>1</v>
      </c>
      <c r="N20" s="420">
        <v>43</v>
      </c>
      <c r="O20" s="420"/>
      <c r="P20" s="420"/>
      <c r="Q20" s="420">
        <v>13</v>
      </c>
      <c r="R20" s="420"/>
      <c r="S20" s="420"/>
      <c r="T20" s="408">
        <f t="shared" si="19"/>
        <v>56</v>
      </c>
      <c r="U20" s="541">
        <f t="shared" si="3"/>
        <v>18.867924528301888</v>
      </c>
      <c r="V20" s="423">
        <f t="shared" si="20"/>
        <v>66</v>
      </c>
      <c r="W20" s="423">
        <f t="shared" si="21"/>
        <v>66</v>
      </c>
      <c r="X20" s="423">
        <f t="shared" si="22"/>
        <v>0</v>
      </c>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row>
    <row r="21" spans="1:71" s="424" customFormat="1" ht="12.75">
      <c r="A21" s="420">
        <v>9</v>
      </c>
      <c r="B21" s="421" t="s">
        <v>330</v>
      </c>
      <c r="C21" s="420">
        <v>93</v>
      </c>
      <c r="D21" s="408">
        <f t="shared" si="15"/>
        <v>93</v>
      </c>
      <c r="E21" s="408">
        <v>71</v>
      </c>
      <c r="F21" s="420">
        <v>22</v>
      </c>
      <c r="G21" s="420"/>
      <c r="H21" s="420"/>
      <c r="I21" s="408">
        <f t="shared" si="16"/>
        <v>93</v>
      </c>
      <c r="J21" s="408">
        <f t="shared" si="17"/>
        <v>82</v>
      </c>
      <c r="K21" s="408">
        <f t="shared" si="18"/>
        <v>7</v>
      </c>
      <c r="L21" s="420">
        <v>7</v>
      </c>
      <c r="M21" s="420"/>
      <c r="N21" s="420">
        <v>75</v>
      </c>
      <c r="O21" s="420"/>
      <c r="P21" s="420"/>
      <c r="Q21" s="420">
        <v>11</v>
      </c>
      <c r="R21" s="420"/>
      <c r="S21" s="420">
        <v>0</v>
      </c>
      <c r="T21" s="408">
        <f t="shared" si="19"/>
        <v>86</v>
      </c>
      <c r="U21" s="541">
        <f t="shared" si="3"/>
        <v>8.536585365853659</v>
      </c>
      <c r="V21" s="423">
        <f t="shared" si="20"/>
        <v>93</v>
      </c>
      <c r="W21" s="423">
        <f t="shared" si="21"/>
        <v>93</v>
      </c>
      <c r="X21" s="423">
        <f t="shared" si="22"/>
        <v>0</v>
      </c>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row>
    <row r="22" spans="1:71" s="424" customFormat="1" ht="12.75">
      <c r="A22" s="420">
        <v>10</v>
      </c>
      <c r="B22" s="421" t="s">
        <v>331</v>
      </c>
      <c r="C22" s="420">
        <v>35</v>
      </c>
      <c r="D22" s="408">
        <f t="shared" si="15"/>
        <v>40</v>
      </c>
      <c r="E22" s="408">
        <v>21</v>
      </c>
      <c r="F22" s="420">
        <v>19</v>
      </c>
      <c r="G22" s="420"/>
      <c r="H22" s="420"/>
      <c r="I22" s="408">
        <f t="shared" si="16"/>
        <v>40</v>
      </c>
      <c r="J22" s="408">
        <f t="shared" si="17"/>
        <v>31</v>
      </c>
      <c r="K22" s="408">
        <f t="shared" si="18"/>
        <v>8</v>
      </c>
      <c r="L22" s="420">
        <v>8</v>
      </c>
      <c r="M22" s="420"/>
      <c r="N22" s="420">
        <v>23</v>
      </c>
      <c r="O22" s="420"/>
      <c r="P22" s="420"/>
      <c r="Q22" s="420">
        <v>9</v>
      </c>
      <c r="R22" s="420"/>
      <c r="S22" s="420"/>
      <c r="T22" s="408">
        <f t="shared" si="19"/>
        <v>32</v>
      </c>
      <c r="U22" s="541">
        <f t="shared" si="3"/>
        <v>25.806451612903224</v>
      </c>
      <c r="V22" s="423">
        <f t="shared" si="20"/>
        <v>40</v>
      </c>
      <c r="W22" s="423">
        <f t="shared" si="21"/>
        <v>40</v>
      </c>
      <c r="X22" s="423">
        <f t="shared" si="22"/>
        <v>0</v>
      </c>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row>
    <row r="23" spans="1:71" s="424" customFormat="1" ht="12.75">
      <c r="A23" s="420">
        <v>11</v>
      </c>
      <c r="B23" s="421" t="s">
        <v>332</v>
      </c>
      <c r="C23" s="420">
        <v>58</v>
      </c>
      <c r="D23" s="408">
        <f t="shared" si="15"/>
        <v>58</v>
      </c>
      <c r="E23" s="408">
        <v>42</v>
      </c>
      <c r="F23" s="420">
        <v>16</v>
      </c>
      <c r="G23" s="420"/>
      <c r="H23" s="420"/>
      <c r="I23" s="408">
        <f t="shared" si="16"/>
        <v>58</v>
      </c>
      <c r="J23" s="408">
        <f t="shared" si="17"/>
        <v>50</v>
      </c>
      <c r="K23" s="408">
        <f t="shared" si="18"/>
        <v>7</v>
      </c>
      <c r="L23" s="420">
        <v>7</v>
      </c>
      <c r="M23" s="420"/>
      <c r="N23" s="420">
        <v>43</v>
      </c>
      <c r="O23" s="420"/>
      <c r="P23" s="420"/>
      <c r="Q23" s="420">
        <v>8</v>
      </c>
      <c r="R23" s="420"/>
      <c r="S23" s="420"/>
      <c r="T23" s="408">
        <f t="shared" si="19"/>
        <v>51</v>
      </c>
      <c r="U23" s="541">
        <f t="shared" si="3"/>
        <v>14.000000000000002</v>
      </c>
      <c r="V23" s="423">
        <f t="shared" si="20"/>
        <v>58</v>
      </c>
      <c r="W23" s="423">
        <f t="shared" si="21"/>
        <v>58</v>
      </c>
      <c r="X23" s="423">
        <f t="shared" si="22"/>
        <v>0</v>
      </c>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row>
    <row r="24" spans="1:71" s="424" customFormat="1" ht="12.75">
      <c r="A24" s="420">
        <v>12</v>
      </c>
      <c r="B24" s="421" t="s">
        <v>333</v>
      </c>
      <c r="C24" s="420">
        <v>75</v>
      </c>
      <c r="D24" s="408">
        <f t="shared" si="15"/>
        <v>75</v>
      </c>
      <c r="E24" s="408">
        <v>49</v>
      </c>
      <c r="F24" s="420">
        <v>26</v>
      </c>
      <c r="G24" s="420"/>
      <c r="H24" s="420"/>
      <c r="I24" s="408">
        <f t="shared" si="16"/>
        <v>75</v>
      </c>
      <c r="J24" s="408">
        <f t="shared" si="17"/>
        <v>62</v>
      </c>
      <c r="K24" s="408">
        <f t="shared" si="18"/>
        <v>16</v>
      </c>
      <c r="L24" s="420">
        <v>16</v>
      </c>
      <c r="M24" s="420"/>
      <c r="N24" s="420">
        <v>46</v>
      </c>
      <c r="O24" s="420"/>
      <c r="P24" s="420"/>
      <c r="Q24" s="420">
        <v>13</v>
      </c>
      <c r="R24" s="420"/>
      <c r="S24" s="420"/>
      <c r="T24" s="408">
        <f t="shared" si="19"/>
        <v>59</v>
      </c>
      <c r="U24" s="541">
        <f t="shared" si="3"/>
        <v>25.806451612903224</v>
      </c>
      <c r="V24" s="423">
        <f t="shared" si="20"/>
        <v>75</v>
      </c>
      <c r="W24" s="423">
        <f t="shared" si="21"/>
        <v>75</v>
      </c>
      <c r="X24" s="423">
        <f t="shared" si="22"/>
        <v>0</v>
      </c>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8"/>
      <c r="BS24" s="418"/>
    </row>
    <row r="25" spans="1:71" s="419" customFormat="1" ht="15.75">
      <c r="A25" s="411" t="s">
        <v>14</v>
      </c>
      <c r="B25" s="660" t="s">
        <v>334</v>
      </c>
      <c r="C25" s="426">
        <f>SUM(C26:C28)</f>
        <v>289</v>
      </c>
      <c r="D25" s="427">
        <f>SUM(D26:D28)</f>
        <v>327</v>
      </c>
      <c r="E25" s="427">
        <f>SUM(E26:E28)</f>
        <v>206</v>
      </c>
      <c r="F25" s="427">
        <f aca="true" t="shared" si="23" ref="F25:S25">SUM(F26:F28)</f>
        <v>121</v>
      </c>
      <c r="G25" s="427">
        <f t="shared" si="23"/>
        <v>0</v>
      </c>
      <c r="H25" s="427">
        <f t="shared" si="23"/>
        <v>0</v>
      </c>
      <c r="I25" s="427">
        <f t="shared" si="23"/>
        <v>327</v>
      </c>
      <c r="J25" s="427">
        <f t="shared" si="23"/>
        <v>274</v>
      </c>
      <c r="K25" s="427">
        <f>SUM(K26:K28)</f>
        <v>86</v>
      </c>
      <c r="L25" s="426">
        <f>SUM(L26:L28)</f>
        <v>86</v>
      </c>
      <c r="M25" s="427">
        <f t="shared" si="23"/>
        <v>0</v>
      </c>
      <c r="N25" s="427">
        <f t="shared" si="23"/>
        <v>188</v>
      </c>
      <c r="O25" s="427">
        <f t="shared" si="23"/>
        <v>0</v>
      </c>
      <c r="P25" s="427">
        <f t="shared" si="23"/>
        <v>0</v>
      </c>
      <c r="Q25" s="427">
        <f t="shared" si="23"/>
        <v>52</v>
      </c>
      <c r="R25" s="427">
        <f t="shared" si="23"/>
        <v>0</v>
      </c>
      <c r="S25" s="427">
        <f t="shared" si="23"/>
        <v>1</v>
      </c>
      <c r="T25" s="427">
        <f>SUM(T26:T28)</f>
        <v>241</v>
      </c>
      <c r="U25" s="428">
        <f t="shared" si="3"/>
        <v>31.386861313868614</v>
      </c>
      <c r="V25" s="429">
        <f>SUM(V26:V28)</f>
        <v>327</v>
      </c>
      <c r="W25" s="429">
        <f>SUM(W26:W28)</f>
        <v>327</v>
      </c>
      <c r="X25" s="429">
        <f>SUM(X26:X28)</f>
        <v>0</v>
      </c>
      <c r="Y25" s="418">
        <f>206+31</f>
        <v>237</v>
      </c>
      <c r="Z25" s="423">
        <f>E25</f>
        <v>206</v>
      </c>
      <c r="AA25" s="423">
        <f>Y25-Z25</f>
        <v>31</v>
      </c>
      <c r="AB25" s="430">
        <f>E25+'[4]PT01'!$C$150</f>
        <v>237</v>
      </c>
      <c r="AC25" s="418">
        <f>Y25-AB25</f>
        <v>0</v>
      </c>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row>
    <row r="26" spans="1:71" s="424" customFormat="1" ht="12.75">
      <c r="A26" s="420">
        <v>13</v>
      </c>
      <c r="B26" s="431" t="s">
        <v>326</v>
      </c>
      <c r="C26" s="420">
        <v>40</v>
      </c>
      <c r="D26" s="408">
        <f>E26+F26</f>
        <v>59</v>
      </c>
      <c r="E26" s="439">
        <v>19</v>
      </c>
      <c r="F26" s="438">
        <v>40</v>
      </c>
      <c r="G26" s="438">
        <v>0</v>
      </c>
      <c r="H26" s="432">
        <v>0</v>
      </c>
      <c r="I26" s="408">
        <f>J26+Q26+R26+S26</f>
        <v>59</v>
      </c>
      <c r="J26" s="408">
        <f>K26+N26+O26+P26</f>
        <v>56</v>
      </c>
      <c r="K26" s="408">
        <f>L26+M26</f>
        <v>34</v>
      </c>
      <c r="L26" s="420">
        <v>34</v>
      </c>
      <c r="M26" s="420">
        <v>0</v>
      </c>
      <c r="N26" s="420">
        <v>22</v>
      </c>
      <c r="O26" s="420">
        <v>0</v>
      </c>
      <c r="P26" s="420">
        <v>0</v>
      </c>
      <c r="Q26" s="420">
        <v>3</v>
      </c>
      <c r="R26" s="420">
        <v>0</v>
      </c>
      <c r="S26" s="420">
        <v>0</v>
      </c>
      <c r="T26" s="408">
        <f>N26+O26+P26+Q26+R26+S26</f>
        <v>25</v>
      </c>
      <c r="U26" s="541">
        <f t="shared" si="3"/>
        <v>60.71428571428571</v>
      </c>
      <c r="V26" s="423">
        <f>I26</f>
        <v>59</v>
      </c>
      <c r="W26" s="423">
        <f>D26-G26-H26</f>
        <v>59</v>
      </c>
      <c r="X26" s="423">
        <f>V26-W26</f>
        <v>0</v>
      </c>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row>
    <row r="27" spans="1:71" s="424" customFormat="1" ht="12.75">
      <c r="A27" s="420">
        <v>14</v>
      </c>
      <c r="B27" s="425" t="s">
        <v>336</v>
      </c>
      <c r="C27" s="420">
        <v>70</v>
      </c>
      <c r="D27" s="408">
        <f>E27+F27</f>
        <v>85</v>
      </c>
      <c r="E27" s="439">
        <v>42</v>
      </c>
      <c r="F27" s="438">
        <v>43</v>
      </c>
      <c r="G27" s="438">
        <v>0</v>
      </c>
      <c r="H27" s="432">
        <v>0</v>
      </c>
      <c r="I27" s="408">
        <f>J27+Q27+R27+S27</f>
        <v>85</v>
      </c>
      <c r="J27" s="408">
        <f>K27+N27+O27+P27</f>
        <v>72</v>
      </c>
      <c r="K27" s="408">
        <f>L27+M27</f>
        <v>31</v>
      </c>
      <c r="L27" s="420">
        <v>31</v>
      </c>
      <c r="M27" s="420">
        <v>0</v>
      </c>
      <c r="N27" s="420">
        <v>41</v>
      </c>
      <c r="O27" s="420">
        <v>0</v>
      </c>
      <c r="P27" s="420">
        <v>0</v>
      </c>
      <c r="Q27" s="420">
        <v>13</v>
      </c>
      <c r="R27" s="420">
        <v>0</v>
      </c>
      <c r="S27" s="420">
        <v>0</v>
      </c>
      <c r="T27" s="408">
        <f>N27+O27+P27+Q27+R27+S27</f>
        <v>54</v>
      </c>
      <c r="U27" s="541">
        <f>(K27/J27)*100</f>
        <v>43.05555555555556</v>
      </c>
      <c r="V27" s="423">
        <f>I27</f>
        <v>85</v>
      </c>
      <c r="W27" s="423">
        <f>D27-G27-H27</f>
        <v>85</v>
      </c>
      <c r="X27" s="423">
        <f>V27-W27</f>
        <v>0</v>
      </c>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row>
    <row r="28" spans="1:71" s="424" customFormat="1" ht="12.75">
      <c r="A28" s="420">
        <v>15</v>
      </c>
      <c r="B28" s="425" t="s">
        <v>337</v>
      </c>
      <c r="C28" s="420">
        <v>179</v>
      </c>
      <c r="D28" s="408">
        <f>E28+F28</f>
        <v>183</v>
      </c>
      <c r="E28" s="439">
        <v>145</v>
      </c>
      <c r="F28" s="438">
        <v>38</v>
      </c>
      <c r="G28" s="438">
        <v>0</v>
      </c>
      <c r="H28" s="432">
        <v>0</v>
      </c>
      <c r="I28" s="408">
        <f>J28+Q28+R28+S28</f>
        <v>183</v>
      </c>
      <c r="J28" s="408">
        <f>K28+N28+O28+P28</f>
        <v>146</v>
      </c>
      <c r="K28" s="408">
        <f>L28+M28</f>
        <v>21</v>
      </c>
      <c r="L28" s="420">
        <v>21</v>
      </c>
      <c r="M28" s="420">
        <v>0</v>
      </c>
      <c r="N28" s="420">
        <v>125</v>
      </c>
      <c r="O28" s="420">
        <v>0</v>
      </c>
      <c r="P28" s="420">
        <v>0</v>
      </c>
      <c r="Q28" s="420">
        <v>36</v>
      </c>
      <c r="R28" s="420">
        <v>0</v>
      </c>
      <c r="S28" s="420">
        <v>1</v>
      </c>
      <c r="T28" s="408">
        <f>N28+O28+P28+Q28+R28+S28</f>
        <v>162</v>
      </c>
      <c r="U28" s="541">
        <f>(K28/J28)*100</f>
        <v>14.383561643835616</v>
      </c>
      <c r="V28" s="423">
        <f>I28</f>
        <v>183</v>
      </c>
      <c r="W28" s="423">
        <f>D28-G28-H28</f>
        <v>183</v>
      </c>
      <c r="X28" s="423">
        <f>V28-W28</f>
        <v>0</v>
      </c>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row>
    <row r="29" spans="1:71" s="419" customFormat="1" ht="15.75">
      <c r="A29" s="411" t="s">
        <v>19</v>
      </c>
      <c r="B29" s="660" t="s">
        <v>339</v>
      </c>
      <c r="C29" s="426">
        <f aca="true" t="shared" si="24" ref="C29:T29">SUM(C30:C32)</f>
        <v>113</v>
      </c>
      <c r="D29" s="426">
        <f t="shared" si="24"/>
        <v>115</v>
      </c>
      <c r="E29" s="426">
        <f t="shared" si="24"/>
        <v>95</v>
      </c>
      <c r="F29" s="426">
        <f t="shared" si="24"/>
        <v>20</v>
      </c>
      <c r="G29" s="426">
        <f t="shared" si="24"/>
        <v>0</v>
      </c>
      <c r="H29" s="426">
        <f t="shared" si="24"/>
        <v>0</v>
      </c>
      <c r="I29" s="426">
        <f t="shared" si="24"/>
        <v>115</v>
      </c>
      <c r="J29" s="426">
        <f t="shared" si="24"/>
        <v>101</v>
      </c>
      <c r="K29" s="426">
        <f t="shared" si="24"/>
        <v>15</v>
      </c>
      <c r="L29" s="426">
        <f t="shared" si="24"/>
        <v>15</v>
      </c>
      <c r="M29" s="426">
        <f t="shared" si="24"/>
        <v>0</v>
      </c>
      <c r="N29" s="426">
        <f t="shared" si="24"/>
        <v>86</v>
      </c>
      <c r="O29" s="426">
        <f t="shared" si="24"/>
        <v>0</v>
      </c>
      <c r="P29" s="426">
        <f t="shared" si="24"/>
        <v>0</v>
      </c>
      <c r="Q29" s="426">
        <f t="shared" si="24"/>
        <v>12</v>
      </c>
      <c r="R29" s="426">
        <f t="shared" si="24"/>
        <v>2</v>
      </c>
      <c r="S29" s="426">
        <f t="shared" si="24"/>
        <v>0</v>
      </c>
      <c r="T29" s="426">
        <f t="shared" si="24"/>
        <v>100</v>
      </c>
      <c r="U29" s="428">
        <f t="shared" si="3"/>
        <v>14.85148514851485</v>
      </c>
      <c r="V29" s="433">
        <f>SUM(V30:V31)</f>
        <v>63</v>
      </c>
      <c r="W29" s="433">
        <f>SUM(W30:W31)</f>
        <v>63</v>
      </c>
      <c r="X29" s="433">
        <f>SUM(X30:X31)</f>
        <v>0</v>
      </c>
      <c r="Y29" s="418">
        <f>95+32</f>
        <v>127</v>
      </c>
      <c r="Z29" s="418">
        <f>E29</f>
        <v>95</v>
      </c>
      <c r="AA29" s="423">
        <f>Y29-Z29</f>
        <v>32</v>
      </c>
      <c r="AB29" s="434">
        <f>E29+'[4]PT01'!$C$187</f>
        <v>127</v>
      </c>
      <c r="AC29" s="418">
        <f>Y29-AB29</f>
        <v>0</v>
      </c>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row>
    <row r="30" spans="1:71" s="424" customFormat="1" ht="12.75">
      <c r="A30" s="420">
        <v>16</v>
      </c>
      <c r="B30" s="435" t="s">
        <v>340</v>
      </c>
      <c r="C30" s="432">
        <v>19</v>
      </c>
      <c r="D30" s="408">
        <f>E30+F30</f>
        <v>20</v>
      </c>
      <c r="E30" s="437">
        <v>13</v>
      </c>
      <c r="F30" s="432">
        <v>7</v>
      </c>
      <c r="G30" s="436">
        <v>0</v>
      </c>
      <c r="H30" s="436">
        <v>0</v>
      </c>
      <c r="I30" s="408">
        <f>J30+Q30+R30+S30</f>
        <v>20</v>
      </c>
      <c r="J30" s="408">
        <f>SUM(K30,N30:P30)</f>
        <v>18</v>
      </c>
      <c r="K30" s="408">
        <f>L30+M30</f>
        <v>4</v>
      </c>
      <c r="L30" s="432">
        <v>4</v>
      </c>
      <c r="M30" s="432"/>
      <c r="N30" s="432">
        <v>14</v>
      </c>
      <c r="O30" s="432">
        <v>0</v>
      </c>
      <c r="P30" s="432">
        <v>0</v>
      </c>
      <c r="Q30" s="432">
        <v>2</v>
      </c>
      <c r="R30" s="432">
        <v>0</v>
      </c>
      <c r="S30" s="432">
        <v>0</v>
      </c>
      <c r="T30" s="408">
        <f>N30+O30+P30+Q30+R30+S30</f>
        <v>16</v>
      </c>
      <c r="U30" s="541">
        <f>(K30/J30)*100</f>
        <v>22.22222222222222</v>
      </c>
      <c r="V30" s="423">
        <f>I30</f>
        <v>20</v>
      </c>
      <c r="W30" s="423">
        <f>D30-G30-H30</f>
        <v>20</v>
      </c>
      <c r="X30" s="423">
        <f>V30-W30</f>
        <v>0</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row>
    <row r="31" spans="1:71" s="424" customFormat="1" ht="12.75">
      <c r="A31" s="420">
        <v>17</v>
      </c>
      <c r="B31" s="435" t="s">
        <v>406</v>
      </c>
      <c r="C31" s="432">
        <v>43</v>
      </c>
      <c r="D31" s="408">
        <f>E31+F31</f>
        <v>43</v>
      </c>
      <c r="E31" s="437">
        <v>33</v>
      </c>
      <c r="F31" s="432">
        <v>10</v>
      </c>
      <c r="G31" s="436">
        <v>0</v>
      </c>
      <c r="H31" s="436">
        <v>0</v>
      </c>
      <c r="I31" s="408">
        <f>J31+Q31+R31+S31</f>
        <v>43</v>
      </c>
      <c r="J31" s="408">
        <f>SUM(K31,N31:P31)</f>
        <v>35</v>
      </c>
      <c r="K31" s="408">
        <f>L31+M31</f>
        <v>8</v>
      </c>
      <c r="L31" s="432">
        <v>8</v>
      </c>
      <c r="M31" s="432">
        <v>0</v>
      </c>
      <c r="N31" s="432">
        <v>27</v>
      </c>
      <c r="O31" s="432">
        <v>0</v>
      </c>
      <c r="P31" s="432">
        <v>0</v>
      </c>
      <c r="Q31" s="432">
        <v>6</v>
      </c>
      <c r="R31" s="432">
        <v>2</v>
      </c>
      <c r="S31" s="432">
        <v>0</v>
      </c>
      <c r="T31" s="408">
        <f>N31+O31+P31+Q31+R31+S31</f>
        <v>35</v>
      </c>
      <c r="U31" s="541">
        <f t="shared" si="3"/>
        <v>22.857142857142858</v>
      </c>
      <c r="V31" s="423">
        <f>I31</f>
        <v>43</v>
      </c>
      <c r="W31" s="423">
        <f>D31-G31-H31</f>
        <v>43</v>
      </c>
      <c r="X31" s="423">
        <f>V31-W31</f>
        <v>0</v>
      </c>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row>
    <row r="32" spans="1:71" s="424" customFormat="1" ht="12.75">
      <c r="A32" s="420">
        <v>18</v>
      </c>
      <c r="B32" s="421" t="s">
        <v>405</v>
      </c>
      <c r="C32" s="432">
        <v>51</v>
      </c>
      <c r="D32" s="408">
        <f>E32+F32</f>
        <v>52</v>
      </c>
      <c r="E32" s="437">
        <v>49</v>
      </c>
      <c r="F32" s="432">
        <v>3</v>
      </c>
      <c r="G32" s="436">
        <v>0</v>
      </c>
      <c r="H32" s="436">
        <v>0</v>
      </c>
      <c r="I32" s="408">
        <f>J32+Q32+R32+S32</f>
        <v>52</v>
      </c>
      <c r="J32" s="408">
        <f>SUM(K32,N32:P32)</f>
        <v>48</v>
      </c>
      <c r="K32" s="408">
        <f>L32+M32</f>
        <v>3</v>
      </c>
      <c r="L32" s="432">
        <v>3</v>
      </c>
      <c r="M32" s="432">
        <v>0</v>
      </c>
      <c r="N32" s="432">
        <v>45</v>
      </c>
      <c r="O32" s="432">
        <v>0</v>
      </c>
      <c r="P32" s="432">
        <v>0</v>
      </c>
      <c r="Q32" s="432">
        <v>4</v>
      </c>
      <c r="R32" s="432">
        <v>0</v>
      </c>
      <c r="S32" s="432">
        <v>0</v>
      </c>
      <c r="T32" s="408">
        <f>N32+O32+P32+Q32+R32+S32</f>
        <v>49</v>
      </c>
      <c r="U32" s="541">
        <f>(K32/J32)*100</f>
        <v>6.25</v>
      </c>
      <c r="V32" s="423">
        <f>I32</f>
        <v>52</v>
      </c>
      <c r="W32" s="423">
        <f>D32-G32-H32</f>
        <v>52</v>
      </c>
      <c r="X32" s="423">
        <f>V32-W32</f>
        <v>0</v>
      </c>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row>
    <row r="33" spans="1:71" s="419" customFormat="1" ht="15.75">
      <c r="A33" s="411" t="s">
        <v>22</v>
      </c>
      <c r="B33" s="660" t="s">
        <v>341</v>
      </c>
      <c r="C33" s="426">
        <f>SUM(C34:C39)</f>
        <v>189</v>
      </c>
      <c r="D33" s="427">
        <f aca="true" t="shared" si="25" ref="D33:S33">SUM(D34:D39)</f>
        <v>210</v>
      </c>
      <c r="E33" s="426">
        <f t="shared" si="25"/>
        <v>160</v>
      </c>
      <c r="F33" s="426">
        <f t="shared" si="25"/>
        <v>50</v>
      </c>
      <c r="G33" s="426">
        <f t="shared" si="25"/>
        <v>2</v>
      </c>
      <c r="H33" s="427">
        <f t="shared" si="25"/>
        <v>0</v>
      </c>
      <c r="I33" s="427">
        <f t="shared" si="25"/>
        <v>208</v>
      </c>
      <c r="J33" s="427">
        <f t="shared" si="25"/>
        <v>146</v>
      </c>
      <c r="K33" s="427">
        <f t="shared" si="25"/>
        <v>44</v>
      </c>
      <c r="L33" s="426">
        <f>SUM(L34:L39)</f>
        <v>43</v>
      </c>
      <c r="M33" s="426">
        <f>SUM(M34:M39)</f>
        <v>1</v>
      </c>
      <c r="N33" s="426">
        <f>SUM(N34:N39)</f>
        <v>102</v>
      </c>
      <c r="O33" s="427">
        <f t="shared" si="25"/>
        <v>0</v>
      </c>
      <c r="P33" s="427">
        <f t="shared" si="25"/>
        <v>0</v>
      </c>
      <c r="Q33" s="427">
        <f t="shared" si="25"/>
        <v>61</v>
      </c>
      <c r="R33" s="427">
        <f t="shared" si="25"/>
        <v>0</v>
      </c>
      <c r="S33" s="427">
        <f t="shared" si="25"/>
        <v>1</v>
      </c>
      <c r="T33" s="427">
        <f>SUM(T34:T39)</f>
        <v>164</v>
      </c>
      <c r="U33" s="428">
        <f t="shared" si="3"/>
        <v>30.136986301369863</v>
      </c>
      <c r="V33" s="429">
        <f>SUM(V34:V39)</f>
        <v>208</v>
      </c>
      <c r="W33" s="429">
        <f>SUM(W34:W39)</f>
        <v>208</v>
      </c>
      <c r="X33" s="429">
        <f>SUM(X34:X39)</f>
        <v>0</v>
      </c>
      <c r="Y33" s="418">
        <f>155+107</f>
        <v>262</v>
      </c>
      <c r="Z33" s="423">
        <f>E33</f>
        <v>160</v>
      </c>
      <c r="AA33" s="423">
        <f>Y33-Z33</f>
        <v>102</v>
      </c>
      <c r="AB33" s="423">
        <f>E33+'[4]PT01'!$C$224</f>
        <v>267</v>
      </c>
      <c r="AC33" s="418">
        <f>Y33-AB33</f>
        <v>-5</v>
      </c>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row>
    <row r="34" spans="1:71" s="424" customFormat="1" ht="12.75">
      <c r="A34" s="420">
        <v>19</v>
      </c>
      <c r="B34" s="661" t="s">
        <v>346</v>
      </c>
      <c r="C34" s="432">
        <v>7</v>
      </c>
      <c r="D34" s="408">
        <f aca="true" t="shared" si="26" ref="D34:D39">E34+F34</f>
        <v>8</v>
      </c>
      <c r="E34" s="437">
        <v>1</v>
      </c>
      <c r="F34" s="432">
        <v>7</v>
      </c>
      <c r="G34" s="432"/>
      <c r="H34" s="432"/>
      <c r="I34" s="408">
        <f aca="true" t="shared" si="27" ref="I34:I39">J34+Q34+R34+S34</f>
        <v>8</v>
      </c>
      <c r="J34" s="408">
        <f aca="true" t="shared" si="28" ref="J34:J39">SUM(K34,N34:P34)</f>
        <v>8</v>
      </c>
      <c r="K34" s="408">
        <f aca="true" t="shared" si="29" ref="K34:K39">L34+M34</f>
        <v>7</v>
      </c>
      <c r="L34" s="432">
        <v>7</v>
      </c>
      <c r="M34" s="432"/>
      <c r="N34" s="432">
        <v>1</v>
      </c>
      <c r="O34" s="432"/>
      <c r="P34" s="432"/>
      <c r="Q34" s="432">
        <v>0</v>
      </c>
      <c r="R34" s="432"/>
      <c r="S34" s="432"/>
      <c r="T34" s="408">
        <f aca="true" t="shared" si="30" ref="T34:T39">N34+O34+P34+Q34+R34+S34</f>
        <v>1</v>
      </c>
      <c r="U34" s="541">
        <f t="shared" si="3"/>
        <v>87.5</v>
      </c>
      <c r="V34" s="423">
        <f aca="true" t="shared" si="31" ref="V34:V39">I34</f>
        <v>8</v>
      </c>
      <c r="W34" s="423">
        <f aca="true" t="shared" si="32" ref="W34:W39">D34-G34-H34</f>
        <v>8</v>
      </c>
      <c r="X34" s="423">
        <f aca="true" t="shared" si="33" ref="X34:X39">V34-W34</f>
        <v>0</v>
      </c>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row>
    <row r="35" spans="1:71" s="424" customFormat="1" ht="12.75">
      <c r="A35" s="420">
        <v>20</v>
      </c>
      <c r="B35" s="661" t="s">
        <v>342</v>
      </c>
      <c r="C35" s="432">
        <v>43</v>
      </c>
      <c r="D35" s="408">
        <f t="shared" si="26"/>
        <v>49</v>
      </c>
      <c r="E35" s="437">
        <v>41</v>
      </c>
      <c r="F35" s="432">
        <v>8</v>
      </c>
      <c r="G35" s="432"/>
      <c r="H35" s="432"/>
      <c r="I35" s="408">
        <f>J35+Q35+R35+S35</f>
        <v>49</v>
      </c>
      <c r="J35" s="408">
        <f t="shared" si="28"/>
        <v>30</v>
      </c>
      <c r="K35" s="408">
        <f t="shared" si="29"/>
        <v>6</v>
      </c>
      <c r="L35" s="432">
        <v>5</v>
      </c>
      <c r="M35" s="432">
        <v>1</v>
      </c>
      <c r="N35" s="432">
        <v>24</v>
      </c>
      <c r="O35" s="432"/>
      <c r="P35" s="432"/>
      <c r="Q35" s="432">
        <v>18</v>
      </c>
      <c r="R35" s="432"/>
      <c r="S35" s="432">
        <v>1</v>
      </c>
      <c r="T35" s="408">
        <f t="shared" si="30"/>
        <v>43</v>
      </c>
      <c r="U35" s="541">
        <f>(K35/J35)*100</f>
        <v>20</v>
      </c>
      <c r="V35" s="423">
        <f t="shared" si="31"/>
        <v>49</v>
      </c>
      <c r="W35" s="423">
        <f t="shared" si="32"/>
        <v>49</v>
      </c>
      <c r="X35" s="423">
        <f t="shared" si="33"/>
        <v>0</v>
      </c>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row>
    <row r="36" spans="1:71" s="424" customFormat="1" ht="12.75">
      <c r="A36" s="420">
        <v>21</v>
      </c>
      <c r="B36" s="661" t="s">
        <v>344</v>
      </c>
      <c r="C36" s="432">
        <v>41</v>
      </c>
      <c r="D36" s="408">
        <f t="shared" si="26"/>
        <v>46</v>
      </c>
      <c r="E36" s="437">
        <v>33</v>
      </c>
      <c r="F36" s="432">
        <v>13</v>
      </c>
      <c r="G36" s="432"/>
      <c r="H36" s="432">
        <v>0</v>
      </c>
      <c r="I36" s="408">
        <f t="shared" si="27"/>
        <v>46</v>
      </c>
      <c r="J36" s="408">
        <f t="shared" si="28"/>
        <v>32</v>
      </c>
      <c r="K36" s="408">
        <f t="shared" si="29"/>
        <v>13</v>
      </c>
      <c r="L36" s="432">
        <v>13</v>
      </c>
      <c r="M36" s="432">
        <v>0</v>
      </c>
      <c r="N36" s="432">
        <v>19</v>
      </c>
      <c r="O36" s="432"/>
      <c r="P36" s="432"/>
      <c r="Q36" s="432">
        <v>14</v>
      </c>
      <c r="R36" s="432"/>
      <c r="S36" s="432"/>
      <c r="T36" s="408">
        <f t="shared" si="30"/>
        <v>33</v>
      </c>
      <c r="U36" s="541">
        <f>(K36/J36)*100</f>
        <v>40.625</v>
      </c>
      <c r="V36" s="423">
        <f t="shared" si="31"/>
        <v>46</v>
      </c>
      <c r="W36" s="423">
        <f t="shared" si="32"/>
        <v>46</v>
      </c>
      <c r="X36" s="423">
        <f t="shared" si="33"/>
        <v>0</v>
      </c>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8"/>
      <c r="BR36" s="418"/>
      <c r="BS36" s="418"/>
    </row>
    <row r="37" spans="1:71" s="424" customFormat="1" ht="12.75">
      <c r="A37" s="420">
        <v>22</v>
      </c>
      <c r="B37" s="661" t="s">
        <v>347</v>
      </c>
      <c r="C37" s="432">
        <v>38</v>
      </c>
      <c r="D37" s="408">
        <f t="shared" si="26"/>
        <v>41</v>
      </c>
      <c r="E37" s="437">
        <v>30</v>
      </c>
      <c r="F37" s="432">
        <v>11</v>
      </c>
      <c r="G37" s="432">
        <v>2</v>
      </c>
      <c r="H37" s="432"/>
      <c r="I37" s="408">
        <f t="shared" si="27"/>
        <v>39</v>
      </c>
      <c r="J37" s="408">
        <f t="shared" si="28"/>
        <v>31</v>
      </c>
      <c r="K37" s="408">
        <f t="shared" si="29"/>
        <v>6</v>
      </c>
      <c r="L37" s="432">
        <v>6</v>
      </c>
      <c r="M37" s="432"/>
      <c r="N37" s="432">
        <v>25</v>
      </c>
      <c r="O37" s="432"/>
      <c r="P37" s="432"/>
      <c r="Q37" s="432">
        <v>8</v>
      </c>
      <c r="R37" s="432"/>
      <c r="S37" s="432">
        <v>0</v>
      </c>
      <c r="T37" s="408">
        <f t="shared" si="30"/>
        <v>33</v>
      </c>
      <c r="U37" s="541">
        <f>(K37/J37)*100</f>
        <v>19.35483870967742</v>
      </c>
      <c r="V37" s="423">
        <f t="shared" si="31"/>
        <v>39</v>
      </c>
      <c r="W37" s="423">
        <f t="shared" si="32"/>
        <v>39</v>
      </c>
      <c r="X37" s="423">
        <f t="shared" si="33"/>
        <v>0</v>
      </c>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row>
    <row r="38" spans="1:71" s="424" customFormat="1" ht="12.75">
      <c r="A38" s="420">
        <v>23</v>
      </c>
      <c r="B38" s="661" t="s">
        <v>348</v>
      </c>
      <c r="C38" s="432">
        <v>15</v>
      </c>
      <c r="D38" s="408">
        <f t="shared" si="26"/>
        <v>16</v>
      </c>
      <c r="E38" s="437">
        <v>9</v>
      </c>
      <c r="F38" s="432">
        <v>7</v>
      </c>
      <c r="G38" s="432"/>
      <c r="H38" s="432"/>
      <c r="I38" s="408">
        <f t="shared" si="27"/>
        <v>16</v>
      </c>
      <c r="J38" s="408">
        <f t="shared" si="28"/>
        <v>16</v>
      </c>
      <c r="K38" s="408">
        <f t="shared" si="29"/>
        <v>7</v>
      </c>
      <c r="L38" s="432">
        <v>7</v>
      </c>
      <c r="M38" s="432"/>
      <c r="N38" s="432">
        <v>9</v>
      </c>
      <c r="O38" s="432"/>
      <c r="P38" s="432"/>
      <c r="Q38" s="432"/>
      <c r="R38" s="432"/>
      <c r="S38" s="432"/>
      <c r="T38" s="408">
        <f t="shared" si="30"/>
        <v>9</v>
      </c>
      <c r="U38" s="541">
        <f>(K38/J38)*100</f>
        <v>43.75</v>
      </c>
      <c r="V38" s="423">
        <f t="shared" si="31"/>
        <v>16</v>
      </c>
      <c r="W38" s="423">
        <f t="shared" si="32"/>
        <v>16</v>
      </c>
      <c r="X38" s="423">
        <f t="shared" si="33"/>
        <v>0</v>
      </c>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c r="BQ38" s="418"/>
      <c r="BR38" s="418"/>
      <c r="BS38" s="418"/>
    </row>
    <row r="39" spans="1:71" s="424" customFormat="1" ht="12.75">
      <c r="A39" s="420">
        <v>24</v>
      </c>
      <c r="B39" s="661" t="s">
        <v>407</v>
      </c>
      <c r="C39" s="432">
        <v>45</v>
      </c>
      <c r="D39" s="408">
        <f t="shared" si="26"/>
        <v>50</v>
      </c>
      <c r="E39" s="437">
        <v>46</v>
      </c>
      <c r="F39" s="432">
        <v>4</v>
      </c>
      <c r="G39" s="432"/>
      <c r="H39" s="432"/>
      <c r="I39" s="408">
        <f t="shared" si="27"/>
        <v>50</v>
      </c>
      <c r="J39" s="408">
        <f t="shared" si="28"/>
        <v>29</v>
      </c>
      <c r="K39" s="408">
        <f t="shared" si="29"/>
        <v>5</v>
      </c>
      <c r="L39" s="432">
        <v>5</v>
      </c>
      <c r="M39" s="432">
        <v>0</v>
      </c>
      <c r="N39" s="432">
        <v>24</v>
      </c>
      <c r="O39" s="432"/>
      <c r="P39" s="432"/>
      <c r="Q39" s="432">
        <v>21</v>
      </c>
      <c r="R39" s="432"/>
      <c r="S39" s="432"/>
      <c r="T39" s="408">
        <f t="shared" si="30"/>
        <v>45</v>
      </c>
      <c r="U39" s="541">
        <f t="shared" si="3"/>
        <v>17.24137931034483</v>
      </c>
      <c r="V39" s="423">
        <f t="shared" si="31"/>
        <v>50</v>
      </c>
      <c r="W39" s="423">
        <f t="shared" si="32"/>
        <v>50</v>
      </c>
      <c r="X39" s="423">
        <f t="shared" si="33"/>
        <v>0</v>
      </c>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row>
    <row r="40" spans="1:71" s="419" customFormat="1" ht="15.75">
      <c r="A40" s="411" t="s">
        <v>23</v>
      </c>
      <c r="B40" s="660" t="s">
        <v>345</v>
      </c>
      <c r="C40" s="427">
        <f>SUM(C41:C42)</f>
        <v>74</v>
      </c>
      <c r="D40" s="427">
        <f aca="true" t="shared" si="34" ref="D40:S40">SUM(D41:D42)</f>
        <v>74</v>
      </c>
      <c r="E40" s="427">
        <f t="shared" si="34"/>
        <v>32</v>
      </c>
      <c r="F40" s="427">
        <f t="shared" si="34"/>
        <v>42</v>
      </c>
      <c r="G40" s="427">
        <f t="shared" si="34"/>
        <v>0</v>
      </c>
      <c r="H40" s="427">
        <f t="shared" si="34"/>
        <v>0</v>
      </c>
      <c r="I40" s="427">
        <f t="shared" si="34"/>
        <v>74</v>
      </c>
      <c r="J40" s="427">
        <f t="shared" si="34"/>
        <v>56</v>
      </c>
      <c r="K40" s="427">
        <f t="shared" si="34"/>
        <v>28</v>
      </c>
      <c r="L40" s="426">
        <f>SUM(L41:L42)</f>
        <v>27</v>
      </c>
      <c r="M40" s="427">
        <f t="shared" si="34"/>
        <v>1</v>
      </c>
      <c r="N40" s="427">
        <f t="shared" si="34"/>
        <v>28</v>
      </c>
      <c r="O40" s="427">
        <f t="shared" si="34"/>
        <v>0</v>
      </c>
      <c r="P40" s="427">
        <f t="shared" si="34"/>
        <v>0</v>
      </c>
      <c r="Q40" s="427">
        <f t="shared" si="34"/>
        <v>18</v>
      </c>
      <c r="R40" s="427">
        <f t="shared" si="34"/>
        <v>0</v>
      </c>
      <c r="S40" s="427">
        <f t="shared" si="34"/>
        <v>0</v>
      </c>
      <c r="T40" s="427">
        <f>SUM(T41:T42)</f>
        <v>46</v>
      </c>
      <c r="U40" s="428">
        <f t="shared" si="3"/>
        <v>50</v>
      </c>
      <c r="V40" s="433">
        <f>SUM(V41:V42)</f>
        <v>74</v>
      </c>
      <c r="W40" s="433">
        <f>SUM(W41:W42)</f>
        <v>74</v>
      </c>
      <c r="X40" s="433">
        <f>SUM(X41:X42)</f>
        <v>0</v>
      </c>
      <c r="Y40" s="418">
        <f>32+22</f>
        <v>54</v>
      </c>
      <c r="Z40" s="418">
        <f>E40</f>
        <v>32</v>
      </c>
      <c r="AA40" s="418">
        <f>Y40-Z40</f>
        <v>22</v>
      </c>
      <c r="AB40" s="418">
        <f>E40+'[4]PT01'!$C$261</f>
        <v>54</v>
      </c>
      <c r="AC40" s="418">
        <f>Y40-AB40</f>
        <v>0</v>
      </c>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8"/>
      <c r="BR40" s="418"/>
      <c r="BS40" s="418"/>
    </row>
    <row r="41" spans="1:71" s="424" customFormat="1" ht="12.75">
      <c r="A41" s="420">
        <v>25</v>
      </c>
      <c r="B41" s="661" t="s">
        <v>343</v>
      </c>
      <c r="C41" s="432">
        <f>D41</f>
        <v>21</v>
      </c>
      <c r="D41" s="408">
        <f>E41+F41</f>
        <v>21</v>
      </c>
      <c r="E41" s="440">
        <v>2</v>
      </c>
      <c r="F41" s="432">
        <v>19</v>
      </c>
      <c r="G41" s="432"/>
      <c r="H41" s="420"/>
      <c r="I41" s="408">
        <f>J41+Q41+R41+S41</f>
        <v>21</v>
      </c>
      <c r="J41" s="408">
        <f>SUM(K41,N41:P41)</f>
        <v>21</v>
      </c>
      <c r="K41" s="408">
        <f>L41+M41</f>
        <v>17</v>
      </c>
      <c r="L41" s="432">
        <v>17</v>
      </c>
      <c r="M41" s="432"/>
      <c r="N41" s="432">
        <v>4</v>
      </c>
      <c r="O41" s="432"/>
      <c r="P41" s="432"/>
      <c r="Q41" s="432">
        <v>0</v>
      </c>
      <c r="R41" s="658"/>
      <c r="S41" s="658"/>
      <c r="T41" s="408">
        <f>N41+O41+P41+Q41+R41+S41</f>
        <v>4</v>
      </c>
      <c r="U41" s="541">
        <f t="shared" si="3"/>
        <v>80.95238095238095</v>
      </c>
      <c r="V41" s="423">
        <f>I41</f>
        <v>21</v>
      </c>
      <c r="W41" s="423">
        <f>D41-G41-H41</f>
        <v>21</v>
      </c>
      <c r="X41" s="423">
        <f>V41-W41</f>
        <v>0</v>
      </c>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row>
    <row r="42" spans="1:71" s="424" customFormat="1" ht="12.75">
      <c r="A42" s="420">
        <v>26</v>
      </c>
      <c r="B42" s="425" t="s">
        <v>351</v>
      </c>
      <c r="C42" s="432">
        <f>D42</f>
        <v>53</v>
      </c>
      <c r="D42" s="408">
        <f>E42+F42</f>
        <v>53</v>
      </c>
      <c r="E42" s="437">
        <v>30</v>
      </c>
      <c r="F42" s="432">
        <v>23</v>
      </c>
      <c r="G42" s="432">
        <v>0</v>
      </c>
      <c r="H42" s="420"/>
      <c r="I42" s="408">
        <f>J42+Q42+R42+S42</f>
        <v>53</v>
      </c>
      <c r="J42" s="408">
        <f>SUM(K42,N42:P42)</f>
        <v>35</v>
      </c>
      <c r="K42" s="408">
        <f>L42+M42</f>
        <v>11</v>
      </c>
      <c r="L42" s="432">
        <v>10</v>
      </c>
      <c r="M42" s="432">
        <v>1</v>
      </c>
      <c r="N42" s="432">
        <v>24</v>
      </c>
      <c r="O42" s="432"/>
      <c r="P42" s="432"/>
      <c r="Q42" s="432">
        <v>18</v>
      </c>
      <c r="R42" s="658"/>
      <c r="S42" s="658"/>
      <c r="T42" s="408">
        <f>N42+O42+P42+Q42+R42+S42</f>
        <v>42</v>
      </c>
      <c r="U42" s="541">
        <f t="shared" si="3"/>
        <v>31.428571428571427</v>
      </c>
      <c r="V42" s="423">
        <f>I42</f>
        <v>53</v>
      </c>
      <c r="W42" s="423">
        <f>D42-G42-H42</f>
        <v>53</v>
      </c>
      <c r="X42" s="423">
        <f>V42-W42</f>
        <v>0</v>
      </c>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c r="BQ42" s="418"/>
      <c r="BR42" s="418"/>
      <c r="BS42" s="418"/>
    </row>
    <row r="43" spans="1:71" s="419" customFormat="1" ht="15.75">
      <c r="A43" s="411" t="s">
        <v>24</v>
      </c>
      <c r="B43" s="660" t="s">
        <v>349</v>
      </c>
      <c r="C43" s="427">
        <f>SUM(C44:C47)</f>
        <v>145</v>
      </c>
      <c r="D43" s="427">
        <f aca="true" t="shared" si="35" ref="D43:S43">SUM(D44:D47)</f>
        <v>170</v>
      </c>
      <c r="E43" s="427">
        <f t="shared" si="35"/>
        <v>150</v>
      </c>
      <c r="F43" s="427">
        <f t="shared" si="35"/>
        <v>20</v>
      </c>
      <c r="G43" s="427">
        <f t="shared" si="35"/>
        <v>0</v>
      </c>
      <c r="H43" s="427">
        <f t="shared" si="35"/>
        <v>0</v>
      </c>
      <c r="I43" s="427">
        <f t="shared" si="35"/>
        <v>170</v>
      </c>
      <c r="J43" s="427">
        <f t="shared" si="35"/>
        <v>128</v>
      </c>
      <c r="K43" s="427">
        <f t="shared" si="35"/>
        <v>11</v>
      </c>
      <c r="L43" s="427">
        <f t="shared" si="35"/>
        <v>11</v>
      </c>
      <c r="M43" s="427">
        <f t="shared" si="35"/>
        <v>0</v>
      </c>
      <c r="N43" s="427">
        <f t="shared" si="35"/>
        <v>117</v>
      </c>
      <c r="O43" s="427">
        <f t="shared" si="35"/>
        <v>0</v>
      </c>
      <c r="P43" s="427">
        <f t="shared" si="35"/>
        <v>0</v>
      </c>
      <c r="Q43" s="427">
        <f t="shared" si="35"/>
        <v>42</v>
      </c>
      <c r="R43" s="427">
        <f t="shared" si="35"/>
        <v>0</v>
      </c>
      <c r="S43" s="427">
        <f t="shared" si="35"/>
        <v>0</v>
      </c>
      <c r="T43" s="427">
        <f>SUM(T44:T47)</f>
        <v>159</v>
      </c>
      <c r="U43" s="428">
        <f t="shared" si="3"/>
        <v>8.59375</v>
      </c>
      <c r="V43" s="433">
        <f>SUM(V44:V47)</f>
        <v>170</v>
      </c>
      <c r="W43" s="433">
        <f>SUM(W44:W47)</f>
        <v>170</v>
      </c>
      <c r="X43" s="433">
        <f>SUM(X44:X47)</f>
        <v>0</v>
      </c>
      <c r="Y43" s="418">
        <f>149+26</f>
        <v>175</v>
      </c>
      <c r="Z43" s="418">
        <f>E43</f>
        <v>150</v>
      </c>
      <c r="AA43" s="418">
        <f>Y43-Z43</f>
        <v>25</v>
      </c>
      <c r="AB43" s="418">
        <f>E43+'[4]PT01'!$C$298</f>
        <v>176</v>
      </c>
      <c r="AC43" s="418">
        <f>Y43-AB43</f>
        <v>-1</v>
      </c>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c r="BQ43" s="418"/>
      <c r="BR43" s="418"/>
      <c r="BS43" s="418"/>
    </row>
    <row r="44" spans="1:71" s="424" customFormat="1" ht="12.75">
      <c r="A44" s="89" t="s">
        <v>469</v>
      </c>
      <c r="B44" s="425" t="s">
        <v>452</v>
      </c>
      <c r="C44" s="438">
        <v>24</v>
      </c>
      <c r="D44" s="408">
        <f>E44+F44</f>
        <v>28</v>
      </c>
      <c r="E44" s="439">
        <v>24</v>
      </c>
      <c r="F44" s="438">
        <v>4</v>
      </c>
      <c r="G44" s="438"/>
      <c r="H44" s="420"/>
      <c r="I44" s="408">
        <f>J44+Q44+R44+S44</f>
        <v>28</v>
      </c>
      <c r="J44" s="408">
        <f>K44+N44+O44+P44</f>
        <v>19</v>
      </c>
      <c r="K44" s="408">
        <f>L44+M44</f>
        <v>4</v>
      </c>
      <c r="L44" s="438">
        <v>4</v>
      </c>
      <c r="M44" s="438"/>
      <c r="N44" s="438">
        <v>15</v>
      </c>
      <c r="O44" s="438"/>
      <c r="P44" s="438"/>
      <c r="Q44" s="438">
        <v>9</v>
      </c>
      <c r="R44" s="438"/>
      <c r="S44" s="420"/>
      <c r="T44" s="408">
        <f>N44+O44+P44+Q44+R44+S44</f>
        <v>24</v>
      </c>
      <c r="U44" s="541">
        <f t="shared" si="3"/>
        <v>21.052631578947366</v>
      </c>
      <c r="V44" s="423">
        <f>I44</f>
        <v>28</v>
      </c>
      <c r="W44" s="423">
        <f>D44-G44-H44</f>
        <v>28</v>
      </c>
      <c r="X44" s="423">
        <f>V44-W44</f>
        <v>0</v>
      </c>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row>
    <row r="45" spans="1:71" s="424" customFormat="1" ht="12.75">
      <c r="A45" s="89" t="s">
        <v>460</v>
      </c>
      <c r="B45" s="425" t="s">
        <v>355</v>
      </c>
      <c r="C45" s="438">
        <v>20</v>
      </c>
      <c r="D45" s="408">
        <f>E45+F45</f>
        <v>20</v>
      </c>
      <c r="E45" s="439">
        <v>19</v>
      </c>
      <c r="F45" s="438">
        <v>1</v>
      </c>
      <c r="G45" s="438"/>
      <c r="H45" s="420"/>
      <c r="I45" s="408">
        <f>J45+Q45+R45+S45</f>
        <v>20</v>
      </c>
      <c r="J45" s="408">
        <f>K45+N45+O45+P45</f>
        <v>16</v>
      </c>
      <c r="K45" s="408">
        <f>L45+M45</f>
        <v>0</v>
      </c>
      <c r="L45" s="438"/>
      <c r="M45" s="438"/>
      <c r="N45" s="438">
        <v>16</v>
      </c>
      <c r="O45" s="438"/>
      <c r="P45" s="438"/>
      <c r="Q45" s="438">
        <v>4</v>
      </c>
      <c r="R45" s="438"/>
      <c r="S45" s="420"/>
      <c r="T45" s="408">
        <f>N45+O45+P45+Q45+R45+S45</f>
        <v>20</v>
      </c>
      <c r="U45" s="541">
        <f>(K45/J45)*100</f>
        <v>0</v>
      </c>
      <c r="V45" s="423">
        <f>I45</f>
        <v>20</v>
      </c>
      <c r="W45" s="423">
        <f>D45-G45-H45</f>
        <v>20</v>
      </c>
      <c r="X45" s="423">
        <f>V45-W45</f>
        <v>0</v>
      </c>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c r="BQ45" s="418"/>
      <c r="BR45" s="418"/>
      <c r="BS45" s="418"/>
    </row>
    <row r="46" spans="1:71" s="424" customFormat="1" ht="12.75">
      <c r="A46" s="89" t="s">
        <v>461</v>
      </c>
      <c r="B46" s="425" t="s">
        <v>350</v>
      </c>
      <c r="C46" s="438">
        <v>61</v>
      </c>
      <c r="D46" s="408">
        <f>E46+F46</f>
        <v>71</v>
      </c>
      <c r="E46" s="439">
        <v>62</v>
      </c>
      <c r="F46" s="438">
        <v>9</v>
      </c>
      <c r="G46" s="438"/>
      <c r="H46" s="420"/>
      <c r="I46" s="408">
        <f>J46+Q46+R46+S46</f>
        <v>71</v>
      </c>
      <c r="J46" s="408">
        <f>K46+N46+O46+P46</f>
        <v>58</v>
      </c>
      <c r="K46" s="408">
        <f>L46+M46</f>
        <v>7</v>
      </c>
      <c r="L46" s="438">
        <v>7</v>
      </c>
      <c r="M46" s="438"/>
      <c r="N46" s="438">
        <v>51</v>
      </c>
      <c r="O46" s="438"/>
      <c r="P46" s="438"/>
      <c r="Q46" s="438">
        <v>13</v>
      </c>
      <c r="R46" s="438"/>
      <c r="S46" s="420"/>
      <c r="T46" s="408">
        <f>N46+O46+P46+Q46+R46+S46</f>
        <v>64</v>
      </c>
      <c r="U46" s="541">
        <f>(K46/J46)*100</f>
        <v>12.068965517241379</v>
      </c>
      <c r="V46" s="423">
        <f>I46</f>
        <v>71</v>
      </c>
      <c r="W46" s="423">
        <f>D46-G46-H46</f>
        <v>71</v>
      </c>
      <c r="X46" s="423">
        <f>V46-W46</f>
        <v>0</v>
      </c>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row>
    <row r="47" spans="1:71" s="424" customFormat="1" ht="12.75">
      <c r="A47" s="89" t="s">
        <v>451</v>
      </c>
      <c r="B47" s="425" t="s">
        <v>453</v>
      </c>
      <c r="C47" s="438">
        <v>40</v>
      </c>
      <c r="D47" s="408">
        <f>E47+F47</f>
        <v>51</v>
      </c>
      <c r="E47" s="439">
        <v>45</v>
      </c>
      <c r="F47" s="438">
        <v>6</v>
      </c>
      <c r="G47" s="438"/>
      <c r="H47" s="420"/>
      <c r="I47" s="408">
        <f>J47+Q47+R47+S47</f>
        <v>51</v>
      </c>
      <c r="J47" s="408">
        <f>K47+N47+O47+P47</f>
        <v>35</v>
      </c>
      <c r="K47" s="408">
        <f>L47+M47</f>
        <v>0</v>
      </c>
      <c r="L47" s="438"/>
      <c r="M47" s="438"/>
      <c r="N47" s="438">
        <v>35</v>
      </c>
      <c r="O47" s="438"/>
      <c r="P47" s="438"/>
      <c r="Q47" s="438">
        <v>16</v>
      </c>
      <c r="R47" s="438"/>
      <c r="S47" s="420"/>
      <c r="T47" s="408">
        <f>N47+O47+P47+Q47+R47+S47</f>
        <v>51</v>
      </c>
      <c r="U47" s="541">
        <f t="shared" si="3"/>
        <v>0</v>
      </c>
      <c r="V47" s="423">
        <f>I47</f>
        <v>51</v>
      </c>
      <c r="W47" s="423">
        <f>D47-G47-H47</f>
        <v>51</v>
      </c>
      <c r="X47" s="423">
        <f>V47-W47</f>
        <v>0</v>
      </c>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row>
    <row r="48" spans="1:71" s="419" customFormat="1" ht="15.75">
      <c r="A48" s="411" t="s">
        <v>25</v>
      </c>
      <c r="B48" s="660" t="s">
        <v>352</v>
      </c>
      <c r="C48" s="426">
        <f>SUM(C49:C50)</f>
        <v>53</v>
      </c>
      <c r="D48" s="426">
        <f aca="true" t="shared" si="36" ref="D48:S48">SUM(D49:D50)</f>
        <v>53</v>
      </c>
      <c r="E48" s="426">
        <f t="shared" si="36"/>
        <v>27</v>
      </c>
      <c r="F48" s="426">
        <f t="shared" si="36"/>
        <v>26</v>
      </c>
      <c r="G48" s="426">
        <f t="shared" si="36"/>
        <v>0</v>
      </c>
      <c r="H48" s="426">
        <f t="shared" si="36"/>
        <v>0</v>
      </c>
      <c r="I48" s="426">
        <f t="shared" si="36"/>
        <v>53</v>
      </c>
      <c r="J48" s="426">
        <f t="shared" si="36"/>
        <v>46</v>
      </c>
      <c r="K48" s="426">
        <f t="shared" si="36"/>
        <v>4</v>
      </c>
      <c r="L48" s="426">
        <f t="shared" si="36"/>
        <v>4</v>
      </c>
      <c r="M48" s="426">
        <f t="shared" si="36"/>
        <v>0</v>
      </c>
      <c r="N48" s="426">
        <f t="shared" si="36"/>
        <v>42</v>
      </c>
      <c r="O48" s="426">
        <f t="shared" si="36"/>
        <v>0</v>
      </c>
      <c r="P48" s="426">
        <f t="shared" si="36"/>
        <v>0</v>
      </c>
      <c r="Q48" s="426">
        <f t="shared" si="36"/>
        <v>7</v>
      </c>
      <c r="R48" s="426">
        <f t="shared" si="36"/>
        <v>0</v>
      </c>
      <c r="S48" s="426">
        <f t="shared" si="36"/>
        <v>0</v>
      </c>
      <c r="T48" s="426">
        <f>SUM(T49:T50)</f>
        <v>49</v>
      </c>
      <c r="U48" s="428">
        <f t="shared" si="3"/>
        <v>8.695652173913043</v>
      </c>
      <c r="V48" s="429">
        <f>SUM(V49:V50)</f>
        <v>53</v>
      </c>
      <c r="W48" s="429">
        <f>SUM(W49:W50)</f>
        <v>53</v>
      </c>
      <c r="X48" s="429">
        <f>SUM(X49:X50)</f>
        <v>0</v>
      </c>
      <c r="Y48" s="418">
        <f>27+3</f>
        <v>30</v>
      </c>
      <c r="Z48" s="418">
        <f>E48</f>
        <v>27</v>
      </c>
      <c r="AA48" s="418">
        <f>Y48-Z48</f>
        <v>3</v>
      </c>
      <c r="AB48" s="423">
        <f>E48+'[4]PT01'!$C$335</f>
        <v>30</v>
      </c>
      <c r="AC48" s="418">
        <f>Y48-AB48</f>
        <v>0</v>
      </c>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row>
    <row r="49" spans="1:71" s="424" customFormat="1" ht="12.75">
      <c r="A49" s="89">
        <v>31</v>
      </c>
      <c r="B49" s="425" t="s">
        <v>450</v>
      </c>
      <c r="C49" s="438">
        <v>17</v>
      </c>
      <c r="D49" s="439">
        <f>E49+F49</f>
        <v>17</v>
      </c>
      <c r="E49" s="440">
        <v>11</v>
      </c>
      <c r="F49" s="438">
        <v>6</v>
      </c>
      <c r="G49" s="432"/>
      <c r="H49" s="438"/>
      <c r="I49" s="439">
        <f>J49+Q49+R49+S49</f>
        <v>17</v>
      </c>
      <c r="J49" s="439">
        <f>SUM(K49,N49:P49)</f>
        <v>15</v>
      </c>
      <c r="K49" s="439">
        <f>L49+M49</f>
        <v>0</v>
      </c>
      <c r="L49" s="438">
        <v>0</v>
      </c>
      <c r="M49" s="438">
        <v>0</v>
      </c>
      <c r="N49" s="438">
        <v>15</v>
      </c>
      <c r="O49" s="438"/>
      <c r="P49" s="438"/>
      <c r="Q49" s="438">
        <v>2</v>
      </c>
      <c r="R49" s="432"/>
      <c r="S49" s="432"/>
      <c r="T49" s="408">
        <f>N49+O49+P49+Q49+R49+S49</f>
        <v>17</v>
      </c>
      <c r="U49" s="541">
        <f t="shared" si="3"/>
        <v>0</v>
      </c>
      <c r="V49" s="423">
        <f>I49</f>
        <v>17</v>
      </c>
      <c r="W49" s="423">
        <f>D49-G49-H49</f>
        <v>17</v>
      </c>
      <c r="X49" s="423">
        <f>V49-W49</f>
        <v>0</v>
      </c>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row>
    <row r="50" spans="1:71" s="424" customFormat="1" ht="12.75">
      <c r="A50" s="89">
        <v>32</v>
      </c>
      <c r="B50" s="425" t="s">
        <v>335</v>
      </c>
      <c r="C50" s="438">
        <v>36</v>
      </c>
      <c r="D50" s="439">
        <f>E50+F50</f>
        <v>36</v>
      </c>
      <c r="E50" s="437">
        <v>16</v>
      </c>
      <c r="F50" s="438">
        <v>20</v>
      </c>
      <c r="G50" s="432"/>
      <c r="H50" s="438"/>
      <c r="I50" s="439">
        <f>J50+Q50+R50+S50</f>
        <v>36</v>
      </c>
      <c r="J50" s="439">
        <f>SUM(K50,N50:P50)</f>
        <v>31</v>
      </c>
      <c r="K50" s="439">
        <f>L50+M50</f>
        <v>4</v>
      </c>
      <c r="L50" s="438">
        <v>4</v>
      </c>
      <c r="M50" s="438">
        <v>0</v>
      </c>
      <c r="N50" s="438">
        <v>27</v>
      </c>
      <c r="O50" s="438"/>
      <c r="P50" s="438"/>
      <c r="Q50" s="438">
        <v>5</v>
      </c>
      <c r="R50" s="432"/>
      <c r="S50" s="432"/>
      <c r="T50" s="408">
        <f>N50+O50+P50+Q50+R50+S50</f>
        <v>32</v>
      </c>
      <c r="U50" s="541">
        <f>(K50/J50)*100</f>
        <v>12.903225806451612</v>
      </c>
      <c r="V50" s="423">
        <f>I50</f>
        <v>36</v>
      </c>
      <c r="W50" s="423">
        <f>D50-G50-H50</f>
        <v>36</v>
      </c>
      <c r="X50" s="423">
        <f>V50-W50</f>
        <v>0</v>
      </c>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row>
    <row r="51" spans="1:71" s="419" customFormat="1" ht="15.75">
      <c r="A51" s="411" t="s">
        <v>26</v>
      </c>
      <c r="B51" s="660" t="s">
        <v>356</v>
      </c>
      <c r="C51" s="427">
        <f>SUM(C52:C54)</f>
        <v>154</v>
      </c>
      <c r="D51" s="427">
        <f aca="true" t="shared" si="37" ref="D51:S51">SUM(D52:D54)</f>
        <v>170</v>
      </c>
      <c r="E51" s="427">
        <f t="shared" si="37"/>
        <v>131</v>
      </c>
      <c r="F51" s="427">
        <f t="shared" si="37"/>
        <v>39</v>
      </c>
      <c r="G51" s="427">
        <f t="shared" si="37"/>
        <v>0</v>
      </c>
      <c r="H51" s="427">
        <f t="shared" si="37"/>
        <v>0</v>
      </c>
      <c r="I51" s="427">
        <f t="shared" si="37"/>
        <v>170</v>
      </c>
      <c r="J51" s="427">
        <f t="shared" si="37"/>
        <v>97</v>
      </c>
      <c r="K51" s="427">
        <f t="shared" si="37"/>
        <v>4</v>
      </c>
      <c r="L51" s="427">
        <f t="shared" si="37"/>
        <v>3</v>
      </c>
      <c r="M51" s="427">
        <f t="shared" si="37"/>
        <v>1</v>
      </c>
      <c r="N51" s="427">
        <f t="shared" si="37"/>
        <v>91</v>
      </c>
      <c r="O51" s="427">
        <f t="shared" si="37"/>
        <v>0</v>
      </c>
      <c r="P51" s="427">
        <f t="shared" si="37"/>
        <v>2</v>
      </c>
      <c r="Q51" s="427">
        <f t="shared" si="37"/>
        <v>73</v>
      </c>
      <c r="R51" s="427">
        <f t="shared" si="37"/>
        <v>0</v>
      </c>
      <c r="S51" s="427">
        <f t="shared" si="37"/>
        <v>0</v>
      </c>
      <c r="T51" s="427">
        <f>SUM(T52:T54)</f>
        <v>166</v>
      </c>
      <c r="U51" s="428">
        <f t="shared" si="3"/>
        <v>4.123711340206185</v>
      </c>
      <c r="V51" s="429">
        <f>SUM(V52:V54)</f>
        <v>170</v>
      </c>
      <c r="W51" s="433">
        <f>SUM(W52:W54)</f>
        <v>170</v>
      </c>
      <c r="X51" s="433">
        <f>SUM(X52:X54)</f>
        <v>0</v>
      </c>
      <c r="Y51" s="418">
        <f>135+40</f>
        <v>175</v>
      </c>
      <c r="Z51" s="418">
        <f>E51</f>
        <v>131</v>
      </c>
      <c r="AA51" s="418">
        <f>Y51-Z51</f>
        <v>44</v>
      </c>
      <c r="AB51" s="418">
        <f>E51+'[4]PT01'!$C$372</f>
        <v>171</v>
      </c>
      <c r="AC51" s="418">
        <f>Y51-AB51</f>
        <v>4</v>
      </c>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row>
    <row r="52" spans="1:71" s="424" customFormat="1" ht="12.75">
      <c r="A52" s="89" t="s">
        <v>353</v>
      </c>
      <c r="B52" s="425" t="s">
        <v>358</v>
      </c>
      <c r="C52" s="438">
        <v>25</v>
      </c>
      <c r="D52" s="408">
        <f>E52+F52</f>
        <v>27</v>
      </c>
      <c r="E52" s="408">
        <v>17</v>
      </c>
      <c r="F52" s="438">
        <v>10</v>
      </c>
      <c r="G52" s="438"/>
      <c r="H52" s="438"/>
      <c r="I52" s="408">
        <f>J52+Q52+R52+S52</f>
        <v>27</v>
      </c>
      <c r="J52" s="408">
        <f>K52+N52+O52+P52</f>
        <v>17</v>
      </c>
      <c r="K52" s="408">
        <f>L52+M52</f>
        <v>2</v>
      </c>
      <c r="L52" s="438">
        <v>2</v>
      </c>
      <c r="M52" s="438"/>
      <c r="N52" s="438">
        <v>15</v>
      </c>
      <c r="O52" s="438"/>
      <c r="P52" s="438"/>
      <c r="Q52" s="438">
        <v>10</v>
      </c>
      <c r="R52" s="438"/>
      <c r="S52" s="438"/>
      <c r="T52" s="408">
        <f>N52+O52+P52+Q52+R52+S52</f>
        <v>25</v>
      </c>
      <c r="U52" s="541">
        <f t="shared" si="3"/>
        <v>11.76470588235294</v>
      </c>
      <c r="V52" s="423">
        <f>I52</f>
        <v>27</v>
      </c>
      <c r="W52" s="423">
        <f>D52-G52-H52</f>
        <v>27</v>
      </c>
      <c r="X52" s="423">
        <f>V52-W52</f>
        <v>0</v>
      </c>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row>
    <row r="53" spans="1:71" s="424" customFormat="1" ht="12.75">
      <c r="A53" s="89" t="s">
        <v>354</v>
      </c>
      <c r="B53" s="425" t="s">
        <v>360</v>
      </c>
      <c r="C53" s="438">
        <v>56</v>
      </c>
      <c r="D53" s="408">
        <f>E53+F53</f>
        <v>61</v>
      </c>
      <c r="E53" s="408">
        <v>49</v>
      </c>
      <c r="F53" s="438">
        <v>12</v>
      </c>
      <c r="G53" s="438"/>
      <c r="H53" s="438"/>
      <c r="I53" s="408">
        <f>J53+Q53+R53+S53</f>
        <v>61</v>
      </c>
      <c r="J53" s="408">
        <f>K53+N53+O53+P53</f>
        <v>33</v>
      </c>
      <c r="K53" s="408">
        <f>L53+M53</f>
        <v>1</v>
      </c>
      <c r="L53" s="438"/>
      <c r="M53" s="438">
        <v>1</v>
      </c>
      <c r="N53" s="438">
        <v>31</v>
      </c>
      <c r="O53" s="438"/>
      <c r="P53" s="438">
        <v>1</v>
      </c>
      <c r="Q53" s="438">
        <v>28</v>
      </c>
      <c r="R53" s="438"/>
      <c r="S53" s="438"/>
      <c r="T53" s="408">
        <f>N53+O53+P53+Q53+R53+S53</f>
        <v>60</v>
      </c>
      <c r="U53" s="541">
        <f t="shared" si="3"/>
        <v>3.0303030303030303</v>
      </c>
      <c r="V53" s="423">
        <f>I53</f>
        <v>61</v>
      </c>
      <c r="W53" s="423">
        <f>D53-G53-H53</f>
        <v>61</v>
      </c>
      <c r="X53" s="423">
        <f>V53-W53</f>
        <v>0</v>
      </c>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row>
    <row r="54" spans="1:71" s="424" customFormat="1" ht="12.75">
      <c r="A54" s="89" t="s">
        <v>357</v>
      </c>
      <c r="B54" s="425" t="s">
        <v>362</v>
      </c>
      <c r="C54" s="438">
        <v>73</v>
      </c>
      <c r="D54" s="408">
        <f>E54+F54</f>
        <v>82</v>
      </c>
      <c r="E54" s="408">
        <v>65</v>
      </c>
      <c r="F54" s="438">
        <v>17</v>
      </c>
      <c r="G54" s="438"/>
      <c r="H54" s="438"/>
      <c r="I54" s="408">
        <f>J54+Q54+R54+S54</f>
        <v>82</v>
      </c>
      <c r="J54" s="408">
        <f>K54+N54+O54+P54</f>
        <v>47</v>
      </c>
      <c r="K54" s="408">
        <f>L54+M54</f>
        <v>1</v>
      </c>
      <c r="L54" s="438">
        <v>1</v>
      </c>
      <c r="M54" s="438"/>
      <c r="N54" s="438">
        <v>45</v>
      </c>
      <c r="O54" s="438"/>
      <c r="P54" s="438">
        <v>1</v>
      </c>
      <c r="Q54" s="438">
        <v>35</v>
      </c>
      <c r="R54" s="438"/>
      <c r="S54" s="438"/>
      <c r="T54" s="408">
        <f>N54+O54+P54+Q54+R54+S54</f>
        <v>81</v>
      </c>
      <c r="U54" s="541">
        <f>(K54/J54)*100</f>
        <v>2.127659574468085</v>
      </c>
      <c r="V54" s="423">
        <f>I54</f>
        <v>82</v>
      </c>
      <c r="W54" s="423">
        <f>D54-G54-H54</f>
        <v>82</v>
      </c>
      <c r="X54" s="423">
        <f>V54-W54</f>
        <v>0</v>
      </c>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row>
    <row r="55" spans="1:71" s="419" customFormat="1" ht="15.75">
      <c r="A55" s="411" t="s">
        <v>27</v>
      </c>
      <c r="B55" s="660" t="s">
        <v>363</v>
      </c>
      <c r="C55" s="426">
        <f>SUM(C56:C57)</f>
        <v>44</v>
      </c>
      <c r="D55" s="427">
        <f aca="true" t="shared" si="38" ref="D55:S55">SUM(D56:D57)</f>
        <v>44</v>
      </c>
      <c r="E55" s="427">
        <f t="shared" si="38"/>
        <v>22</v>
      </c>
      <c r="F55" s="427">
        <f t="shared" si="38"/>
        <v>22</v>
      </c>
      <c r="G55" s="427">
        <f t="shared" si="38"/>
        <v>0</v>
      </c>
      <c r="H55" s="427">
        <f t="shared" si="38"/>
        <v>0</v>
      </c>
      <c r="I55" s="427">
        <f t="shared" si="38"/>
        <v>44</v>
      </c>
      <c r="J55" s="427">
        <f t="shared" si="38"/>
        <v>38</v>
      </c>
      <c r="K55" s="427">
        <f t="shared" si="38"/>
        <v>12</v>
      </c>
      <c r="L55" s="427">
        <f t="shared" si="38"/>
        <v>12</v>
      </c>
      <c r="M55" s="427">
        <f t="shared" si="38"/>
        <v>0</v>
      </c>
      <c r="N55" s="427">
        <f t="shared" si="38"/>
        <v>26</v>
      </c>
      <c r="O55" s="427">
        <f t="shared" si="38"/>
        <v>0</v>
      </c>
      <c r="P55" s="427">
        <f t="shared" si="38"/>
        <v>0</v>
      </c>
      <c r="Q55" s="427">
        <f t="shared" si="38"/>
        <v>6</v>
      </c>
      <c r="R55" s="427">
        <f t="shared" si="38"/>
        <v>0</v>
      </c>
      <c r="S55" s="427">
        <f t="shared" si="38"/>
        <v>0</v>
      </c>
      <c r="T55" s="427">
        <f>SUM(T56:T57)</f>
        <v>32</v>
      </c>
      <c r="U55" s="428">
        <f t="shared" si="3"/>
        <v>31.57894736842105</v>
      </c>
      <c r="V55" s="433">
        <f>SUM(V56:V57)</f>
        <v>44</v>
      </c>
      <c r="W55" s="433">
        <f>SUM(W56:W57)</f>
        <v>44</v>
      </c>
      <c r="X55" s="433">
        <f>SUM(X56:X57)</f>
        <v>0</v>
      </c>
      <c r="Y55" s="418">
        <f>22+4</f>
        <v>26</v>
      </c>
      <c r="Z55" s="418">
        <f>E55</f>
        <v>22</v>
      </c>
      <c r="AA55" s="418">
        <f>Y55-Z55</f>
        <v>4</v>
      </c>
      <c r="AB55" s="418">
        <f>E55+'[4]PT01'!$C$409</f>
        <v>26</v>
      </c>
      <c r="AC55" s="418">
        <f>Y55-AB55</f>
        <v>0</v>
      </c>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418"/>
      <c r="BH55" s="418"/>
      <c r="BI55" s="418"/>
      <c r="BJ55" s="418"/>
      <c r="BK55" s="418"/>
      <c r="BL55" s="418"/>
      <c r="BM55" s="418"/>
      <c r="BN55" s="418"/>
      <c r="BO55" s="418"/>
      <c r="BP55" s="418"/>
      <c r="BQ55" s="418"/>
      <c r="BR55" s="418"/>
      <c r="BS55" s="418"/>
    </row>
    <row r="56" spans="1:71" s="424" customFormat="1" ht="12.75">
      <c r="A56" s="89" t="s">
        <v>359</v>
      </c>
      <c r="B56" s="425" t="s">
        <v>364</v>
      </c>
      <c r="C56" s="420">
        <v>13</v>
      </c>
      <c r="D56" s="408">
        <f>E56+F56</f>
        <v>13</v>
      </c>
      <c r="E56" s="408">
        <v>13</v>
      </c>
      <c r="F56" s="420">
        <v>0</v>
      </c>
      <c r="G56" s="432">
        <v>0</v>
      </c>
      <c r="H56" s="420">
        <v>0</v>
      </c>
      <c r="I56" s="408">
        <f>J56+Q56+R56+S56</f>
        <v>13</v>
      </c>
      <c r="J56" s="408">
        <f>K56+N56+O56+P56</f>
        <v>9</v>
      </c>
      <c r="K56" s="408">
        <f>L56+M56</f>
        <v>2</v>
      </c>
      <c r="L56" s="420">
        <v>2</v>
      </c>
      <c r="M56" s="420">
        <v>0</v>
      </c>
      <c r="N56" s="420">
        <v>7</v>
      </c>
      <c r="O56" s="420">
        <v>0</v>
      </c>
      <c r="P56" s="420">
        <v>0</v>
      </c>
      <c r="Q56" s="420">
        <v>4</v>
      </c>
      <c r="R56" s="420">
        <v>0</v>
      </c>
      <c r="S56" s="420">
        <v>0</v>
      </c>
      <c r="T56" s="408">
        <f>N56+O56+P56+Q56+R56+S56</f>
        <v>11</v>
      </c>
      <c r="U56" s="541">
        <f t="shared" si="3"/>
        <v>22.22222222222222</v>
      </c>
      <c r="V56" s="423">
        <f>I56</f>
        <v>13</v>
      </c>
      <c r="W56" s="423">
        <f>D56-G56-H56</f>
        <v>13</v>
      </c>
      <c r="X56" s="423">
        <f>V56-W56</f>
        <v>0</v>
      </c>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c r="BQ56" s="418"/>
      <c r="BR56" s="418"/>
      <c r="BS56" s="418"/>
    </row>
    <row r="57" spans="1:71" s="424" customFormat="1" ht="12.75">
      <c r="A57" s="89" t="s">
        <v>361</v>
      </c>
      <c r="B57" s="425" t="s">
        <v>365</v>
      </c>
      <c r="C57" s="420">
        <v>31</v>
      </c>
      <c r="D57" s="408">
        <f>E57+F57</f>
        <v>31</v>
      </c>
      <c r="E57" s="408">
        <v>9</v>
      </c>
      <c r="F57" s="420">
        <v>22</v>
      </c>
      <c r="G57" s="432">
        <v>0</v>
      </c>
      <c r="H57" s="420">
        <v>0</v>
      </c>
      <c r="I57" s="408">
        <f>J57+Q57+R57+S57</f>
        <v>31</v>
      </c>
      <c r="J57" s="408">
        <f>K57+N57+O57+P57</f>
        <v>29</v>
      </c>
      <c r="K57" s="408">
        <f>L57+M57</f>
        <v>10</v>
      </c>
      <c r="L57" s="420">
        <v>10</v>
      </c>
      <c r="M57" s="420">
        <v>0</v>
      </c>
      <c r="N57" s="420">
        <v>19</v>
      </c>
      <c r="O57" s="420">
        <v>0</v>
      </c>
      <c r="P57" s="420">
        <v>0</v>
      </c>
      <c r="Q57" s="420">
        <v>2</v>
      </c>
      <c r="R57" s="420">
        <v>0</v>
      </c>
      <c r="S57" s="420">
        <v>0</v>
      </c>
      <c r="T57" s="408">
        <f>N57+O57+P57+Q57+R57+S57</f>
        <v>21</v>
      </c>
      <c r="U57" s="541">
        <f t="shared" si="3"/>
        <v>34.48275862068966</v>
      </c>
      <c r="V57" s="423">
        <f>I57</f>
        <v>31</v>
      </c>
      <c r="W57" s="423">
        <f>D57-G57-H57</f>
        <v>31</v>
      </c>
      <c r="X57" s="423">
        <f>V57-W57</f>
        <v>0</v>
      </c>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c r="BN57" s="418"/>
      <c r="BO57" s="418"/>
      <c r="BP57" s="418"/>
      <c r="BQ57" s="418"/>
      <c r="BR57" s="418"/>
      <c r="BS57" s="418"/>
    </row>
    <row r="58" spans="1:71" s="419" customFormat="1" ht="25.5">
      <c r="A58" s="411" t="s">
        <v>29</v>
      </c>
      <c r="B58" s="660" t="s">
        <v>366</v>
      </c>
      <c r="C58" s="427">
        <f>SUM(C59:C61)</f>
        <v>120</v>
      </c>
      <c r="D58" s="427">
        <f aca="true" t="shared" si="39" ref="D58:S58">SUM(D59:D61)</f>
        <v>120</v>
      </c>
      <c r="E58" s="427">
        <f t="shared" si="39"/>
        <v>76</v>
      </c>
      <c r="F58" s="427">
        <f t="shared" si="39"/>
        <v>44</v>
      </c>
      <c r="G58" s="427">
        <f t="shared" si="39"/>
        <v>0</v>
      </c>
      <c r="H58" s="427">
        <f t="shared" si="39"/>
        <v>0</v>
      </c>
      <c r="I58" s="427">
        <f t="shared" si="39"/>
        <v>120</v>
      </c>
      <c r="J58" s="427">
        <f t="shared" si="39"/>
        <v>97</v>
      </c>
      <c r="K58" s="427">
        <f t="shared" si="39"/>
        <v>35</v>
      </c>
      <c r="L58" s="427">
        <f t="shared" si="39"/>
        <v>35</v>
      </c>
      <c r="M58" s="427">
        <f t="shared" si="39"/>
        <v>0</v>
      </c>
      <c r="N58" s="427">
        <f t="shared" si="39"/>
        <v>62</v>
      </c>
      <c r="O58" s="427">
        <f t="shared" si="39"/>
        <v>0</v>
      </c>
      <c r="P58" s="427">
        <f t="shared" si="39"/>
        <v>0</v>
      </c>
      <c r="Q58" s="427">
        <f t="shared" si="39"/>
        <v>23</v>
      </c>
      <c r="R58" s="427">
        <f t="shared" si="39"/>
        <v>0</v>
      </c>
      <c r="S58" s="427">
        <f t="shared" si="39"/>
        <v>0</v>
      </c>
      <c r="T58" s="427">
        <f>SUM(T59:T61)</f>
        <v>85</v>
      </c>
      <c r="U58" s="428">
        <f t="shared" si="3"/>
        <v>36.08247422680412</v>
      </c>
      <c r="V58" s="429">
        <f>SUM(V59:V61)</f>
        <v>120</v>
      </c>
      <c r="W58" s="433">
        <f>SUM(W59:W61)</f>
        <v>120</v>
      </c>
      <c r="X58" s="433">
        <f>SUM(X59:X61)</f>
        <v>0</v>
      </c>
      <c r="Y58" s="418">
        <f>76+93</f>
        <v>169</v>
      </c>
      <c r="Z58" s="418">
        <f>E58</f>
        <v>76</v>
      </c>
      <c r="AA58" s="418">
        <f>Y58-Z58</f>
        <v>93</v>
      </c>
      <c r="AB58" s="418">
        <f>E58+'[4]PT01'!$C$446</f>
        <v>169</v>
      </c>
      <c r="AC58" s="418">
        <f>Y58-AB58</f>
        <v>0</v>
      </c>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row>
    <row r="59" spans="1:71" s="424" customFormat="1" ht="12.75">
      <c r="A59" s="420">
        <v>38</v>
      </c>
      <c r="B59" s="435" t="s">
        <v>367</v>
      </c>
      <c r="C59" s="441">
        <v>18</v>
      </c>
      <c r="D59" s="442">
        <f>E59+F59</f>
        <v>18</v>
      </c>
      <c r="E59" s="443">
        <v>6</v>
      </c>
      <c r="F59" s="444">
        <v>12</v>
      </c>
      <c r="G59" s="444"/>
      <c r="H59" s="445"/>
      <c r="I59" s="442">
        <f>J59+Q59+R59+S59</f>
        <v>18</v>
      </c>
      <c r="J59" s="442">
        <f>K59+N59+O59+P59</f>
        <v>18</v>
      </c>
      <c r="K59" s="442">
        <f>L59+M59</f>
        <v>11</v>
      </c>
      <c r="L59" s="444">
        <v>11</v>
      </c>
      <c r="M59" s="444"/>
      <c r="N59" s="444">
        <v>7</v>
      </c>
      <c r="O59" s="444"/>
      <c r="P59" s="444"/>
      <c r="Q59" s="444">
        <v>0</v>
      </c>
      <c r="R59" s="444"/>
      <c r="S59" s="444"/>
      <c r="T59" s="408">
        <f>N59+O59+P59+Q59+R59+S59</f>
        <v>7</v>
      </c>
      <c r="U59" s="541">
        <f t="shared" si="3"/>
        <v>61.111111111111114</v>
      </c>
      <c r="V59" s="423">
        <f>I59</f>
        <v>18</v>
      </c>
      <c r="W59" s="423">
        <f>D59-G59-H59</f>
        <v>18</v>
      </c>
      <c r="X59" s="423">
        <f>V59-W59</f>
        <v>0</v>
      </c>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8"/>
      <c r="BR59" s="418"/>
      <c r="BS59" s="418"/>
    </row>
    <row r="60" spans="1:71" s="424" customFormat="1" ht="12.75">
      <c r="A60" s="420">
        <v>39</v>
      </c>
      <c r="B60" s="435" t="s">
        <v>368</v>
      </c>
      <c r="C60" s="441">
        <v>44</v>
      </c>
      <c r="D60" s="442">
        <f>E60+F60</f>
        <v>44</v>
      </c>
      <c r="E60" s="443">
        <v>31</v>
      </c>
      <c r="F60" s="444">
        <v>13</v>
      </c>
      <c r="G60" s="444"/>
      <c r="H60" s="445"/>
      <c r="I60" s="442">
        <f>J60+Q60+R60+S60</f>
        <v>44</v>
      </c>
      <c r="J60" s="442">
        <f>K60+N60+O60+P60</f>
        <v>33</v>
      </c>
      <c r="K60" s="442">
        <f>L60+M60</f>
        <v>10</v>
      </c>
      <c r="L60" s="444">
        <v>10</v>
      </c>
      <c r="M60" s="444"/>
      <c r="N60" s="444">
        <v>23</v>
      </c>
      <c r="O60" s="444"/>
      <c r="P60" s="444"/>
      <c r="Q60" s="444">
        <v>11</v>
      </c>
      <c r="R60" s="444"/>
      <c r="S60" s="444"/>
      <c r="T60" s="408">
        <f>N60+O60+P60+Q60+R60+S60</f>
        <v>34</v>
      </c>
      <c r="U60" s="541">
        <f>(K60/J60)*100</f>
        <v>30.303030303030305</v>
      </c>
      <c r="V60" s="423">
        <f>I60</f>
        <v>44</v>
      </c>
      <c r="W60" s="423">
        <f>D60-G60-H60</f>
        <v>44</v>
      </c>
      <c r="X60" s="423">
        <f>V60-W60</f>
        <v>0</v>
      </c>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c r="BQ60" s="418"/>
      <c r="BR60" s="418"/>
      <c r="BS60" s="418"/>
    </row>
    <row r="61" spans="1:71" s="424" customFormat="1" ht="12.75">
      <c r="A61" s="420">
        <v>40</v>
      </c>
      <c r="B61" s="435" t="s">
        <v>369</v>
      </c>
      <c r="C61" s="441">
        <v>58</v>
      </c>
      <c r="D61" s="442">
        <f>E61+F61</f>
        <v>58</v>
      </c>
      <c r="E61" s="443">
        <v>39</v>
      </c>
      <c r="F61" s="444">
        <v>19</v>
      </c>
      <c r="G61" s="444"/>
      <c r="H61" s="445"/>
      <c r="I61" s="442">
        <f>J61+Q61+R61+S61</f>
        <v>58</v>
      </c>
      <c r="J61" s="442">
        <f>K61+N61+O61+P61</f>
        <v>46</v>
      </c>
      <c r="K61" s="442">
        <f>L61+M61</f>
        <v>14</v>
      </c>
      <c r="L61" s="444">
        <v>14</v>
      </c>
      <c r="M61" s="444"/>
      <c r="N61" s="444">
        <v>32</v>
      </c>
      <c r="O61" s="444"/>
      <c r="P61" s="444"/>
      <c r="Q61" s="444">
        <v>12</v>
      </c>
      <c r="R61" s="444"/>
      <c r="S61" s="444"/>
      <c r="T61" s="408">
        <f>N61+O61+P61+Q61+R61+S61</f>
        <v>44</v>
      </c>
      <c r="U61" s="541">
        <f t="shared" si="3"/>
        <v>30.434782608695656</v>
      </c>
      <c r="V61" s="423">
        <f>I61</f>
        <v>58</v>
      </c>
      <c r="W61" s="423">
        <f>D61-G61-H61</f>
        <v>58</v>
      </c>
      <c r="X61" s="423">
        <f>V61-W61</f>
        <v>0</v>
      </c>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c r="BE61" s="418"/>
      <c r="BF61" s="418"/>
      <c r="BG61" s="418"/>
      <c r="BH61" s="418"/>
      <c r="BI61" s="418"/>
      <c r="BJ61" s="418"/>
      <c r="BK61" s="418"/>
      <c r="BL61" s="418"/>
      <c r="BM61" s="418"/>
      <c r="BN61" s="418"/>
      <c r="BO61" s="418"/>
      <c r="BP61" s="418"/>
      <c r="BQ61" s="418"/>
      <c r="BR61" s="418"/>
      <c r="BS61" s="418"/>
    </row>
    <row r="62" spans="1:71" s="419" customFormat="1" ht="25.5">
      <c r="A62" s="411" t="s">
        <v>30</v>
      </c>
      <c r="B62" s="660" t="s">
        <v>370</v>
      </c>
      <c r="C62" s="427">
        <f>SUM(C63:C64)</f>
        <v>63</v>
      </c>
      <c r="D62" s="427">
        <f aca="true" t="shared" si="40" ref="D62:S62">SUM(D63:D64)</f>
        <v>80</v>
      </c>
      <c r="E62" s="427">
        <f t="shared" si="40"/>
        <v>38</v>
      </c>
      <c r="F62" s="427">
        <f t="shared" si="40"/>
        <v>42</v>
      </c>
      <c r="G62" s="427">
        <f t="shared" si="40"/>
        <v>0</v>
      </c>
      <c r="H62" s="427">
        <f t="shared" si="40"/>
        <v>0</v>
      </c>
      <c r="I62" s="427">
        <f t="shared" si="40"/>
        <v>80</v>
      </c>
      <c r="J62" s="427">
        <f t="shared" si="40"/>
        <v>66</v>
      </c>
      <c r="K62" s="427">
        <f t="shared" si="40"/>
        <v>19</v>
      </c>
      <c r="L62" s="427">
        <f t="shared" si="40"/>
        <v>19</v>
      </c>
      <c r="M62" s="427">
        <f t="shared" si="40"/>
        <v>0</v>
      </c>
      <c r="N62" s="427">
        <f t="shared" si="40"/>
        <v>47</v>
      </c>
      <c r="O62" s="427">
        <f t="shared" si="40"/>
        <v>0</v>
      </c>
      <c r="P62" s="427">
        <f t="shared" si="40"/>
        <v>0</v>
      </c>
      <c r="Q62" s="427">
        <f t="shared" si="40"/>
        <v>14</v>
      </c>
      <c r="R62" s="427">
        <f t="shared" si="40"/>
        <v>0</v>
      </c>
      <c r="S62" s="427">
        <f t="shared" si="40"/>
        <v>0</v>
      </c>
      <c r="T62" s="427">
        <f>SUM(T63:T64)</f>
        <v>61</v>
      </c>
      <c r="U62" s="428">
        <f t="shared" si="3"/>
        <v>28.78787878787879</v>
      </c>
      <c r="V62" s="433">
        <f>SUM(V63:V64)</f>
        <v>80</v>
      </c>
      <c r="W62" s="433">
        <f>SUM(W63:W64)</f>
        <v>80</v>
      </c>
      <c r="X62" s="433">
        <f>SUM(X63:X64)</f>
        <v>0</v>
      </c>
      <c r="Y62" s="418">
        <f>38+11</f>
        <v>49</v>
      </c>
      <c r="Z62" s="418">
        <f>E62</f>
        <v>38</v>
      </c>
      <c r="AA62" s="418">
        <f>Y62-Z62</f>
        <v>11</v>
      </c>
      <c r="AB62" s="418">
        <f>E62+'[4]PT01'!$C$483</f>
        <v>49</v>
      </c>
      <c r="AC62" s="418">
        <f>Y62-AB62</f>
        <v>0</v>
      </c>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c r="BQ62" s="418"/>
      <c r="BR62" s="418"/>
      <c r="BS62" s="418"/>
    </row>
    <row r="63" spans="1:71" s="424" customFormat="1" ht="12.75">
      <c r="A63" s="420">
        <v>41</v>
      </c>
      <c r="B63" s="425" t="s">
        <v>329</v>
      </c>
      <c r="C63" s="420">
        <v>32</v>
      </c>
      <c r="D63" s="408">
        <f>E63+F63</f>
        <v>38</v>
      </c>
      <c r="E63" s="408">
        <v>14</v>
      </c>
      <c r="F63" s="420">
        <v>24</v>
      </c>
      <c r="G63" s="420"/>
      <c r="H63" s="420"/>
      <c r="I63" s="408">
        <f>J63+Q63+R63+S63</f>
        <v>38</v>
      </c>
      <c r="J63" s="408">
        <f>K63+N63+O63+P63</f>
        <v>38</v>
      </c>
      <c r="K63" s="408">
        <f>L63+M63</f>
        <v>14</v>
      </c>
      <c r="L63" s="420">
        <v>14</v>
      </c>
      <c r="M63" s="420"/>
      <c r="N63" s="420">
        <v>24</v>
      </c>
      <c r="O63" s="420"/>
      <c r="P63" s="420"/>
      <c r="Q63" s="420"/>
      <c r="R63" s="420"/>
      <c r="S63" s="436"/>
      <c r="T63" s="408">
        <f>N63+O63+P63+Q63+R63+S63</f>
        <v>24</v>
      </c>
      <c r="U63" s="541">
        <f t="shared" si="3"/>
        <v>36.84210526315789</v>
      </c>
      <c r="V63" s="423">
        <f>I63</f>
        <v>38</v>
      </c>
      <c r="W63" s="423">
        <f>D63-G63-H63</f>
        <v>38</v>
      </c>
      <c r="X63" s="423">
        <f>V63-W63</f>
        <v>0</v>
      </c>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18"/>
      <c r="BF63" s="418"/>
      <c r="BG63" s="418"/>
      <c r="BH63" s="418"/>
      <c r="BI63" s="418"/>
      <c r="BJ63" s="418"/>
      <c r="BK63" s="418"/>
      <c r="BL63" s="418"/>
      <c r="BM63" s="418"/>
      <c r="BN63" s="418"/>
      <c r="BO63" s="418"/>
      <c r="BP63" s="418"/>
      <c r="BQ63" s="418"/>
      <c r="BR63" s="418"/>
      <c r="BS63" s="418"/>
    </row>
    <row r="64" spans="1:71" s="424" customFormat="1" ht="12.75">
      <c r="A64" s="420">
        <v>42</v>
      </c>
      <c r="B64" s="425" t="s">
        <v>371</v>
      </c>
      <c r="C64" s="420">
        <v>31</v>
      </c>
      <c r="D64" s="408">
        <f>E64+F64</f>
        <v>42</v>
      </c>
      <c r="E64" s="408">
        <v>24</v>
      </c>
      <c r="F64" s="420">
        <v>18</v>
      </c>
      <c r="G64" s="420"/>
      <c r="H64" s="420"/>
      <c r="I64" s="408">
        <f>J64+Q64+R64+S64</f>
        <v>42</v>
      </c>
      <c r="J64" s="408">
        <f>K64+N64+O64+P64</f>
        <v>28</v>
      </c>
      <c r="K64" s="408">
        <f>L64+M64</f>
        <v>5</v>
      </c>
      <c r="L64" s="420">
        <v>5</v>
      </c>
      <c r="M64" s="420"/>
      <c r="N64" s="420">
        <v>23</v>
      </c>
      <c r="O64" s="420"/>
      <c r="P64" s="420"/>
      <c r="Q64" s="420">
        <v>14</v>
      </c>
      <c r="R64" s="420"/>
      <c r="S64" s="436"/>
      <c r="T64" s="408">
        <f>N64+O64+P64+Q64+R64+S64</f>
        <v>37</v>
      </c>
      <c r="U64" s="541">
        <f t="shared" si="3"/>
        <v>17.857142857142858</v>
      </c>
      <c r="V64" s="423">
        <f>I64</f>
        <v>42</v>
      </c>
      <c r="W64" s="423">
        <f>D64-G64-H64</f>
        <v>42</v>
      </c>
      <c r="X64" s="423">
        <f>V64-W64</f>
        <v>0</v>
      </c>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8"/>
      <c r="BL64" s="418"/>
      <c r="BM64" s="418"/>
      <c r="BN64" s="418"/>
      <c r="BO64" s="418"/>
      <c r="BP64" s="418"/>
      <c r="BQ64" s="418"/>
      <c r="BR64" s="418"/>
      <c r="BS64" s="418"/>
    </row>
    <row r="65" spans="1:71" s="419" customFormat="1" ht="15.75">
      <c r="A65" s="411" t="s">
        <v>104</v>
      </c>
      <c r="B65" s="660" t="s">
        <v>372</v>
      </c>
      <c r="C65" s="446">
        <f>SUM(C66:C67)</f>
        <v>104</v>
      </c>
      <c r="D65" s="446">
        <f aca="true" t="shared" si="41" ref="D65:S65">SUM(D66:D67)</f>
        <v>110</v>
      </c>
      <c r="E65" s="446">
        <f t="shared" si="41"/>
        <v>93</v>
      </c>
      <c r="F65" s="446">
        <f t="shared" si="41"/>
        <v>17</v>
      </c>
      <c r="G65" s="446">
        <f t="shared" si="41"/>
        <v>0</v>
      </c>
      <c r="H65" s="446">
        <f t="shared" si="41"/>
        <v>0</v>
      </c>
      <c r="I65" s="446">
        <f t="shared" si="41"/>
        <v>110</v>
      </c>
      <c r="J65" s="446">
        <f t="shared" si="41"/>
        <v>53</v>
      </c>
      <c r="K65" s="446">
        <f t="shared" si="41"/>
        <v>10</v>
      </c>
      <c r="L65" s="446">
        <f t="shared" si="41"/>
        <v>10</v>
      </c>
      <c r="M65" s="446">
        <f t="shared" si="41"/>
        <v>0</v>
      </c>
      <c r="N65" s="446">
        <f t="shared" si="41"/>
        <v>43</v>
      </c>
      <c r="O65" s="446">
        <f t="shared" si="41"/>
        <v>0</v>
      </c>
      <c r="P65" s="446">
        <f t="shared" si="41"/>
        <v>0</v>
      </c>
      <c r="Q65" s="446">
        <f>SUM(Q66:Q67)</f>
        <v>57</v>
      </c>
      <c r="R65" s="446">
        <f t="shared" si="41"/>
        <v>0</v>
      </c>
      <c r="S65" s="446">
        <f t="shared" si="41"/>
        <v>0</v>
      </c>
      <c r="T65" s="446">
        <f>SUM(T66:T67)</f>
        <v>100</v>
      </c>
      <c r="U65" s="428">
        <f t="shared" si="3"/>
        <v>18.867924528301888</v>
      </c>
      <c r="V65" s="433">
        <f>SUM(V67:V67)</f>
        <v>92</v>
      </c>
      <c r="W65" s="433">
        <f>SUM(W67:W67)</f>
        <v>92</v>
      </c>
      <c r="X65" s="429">
        <f>SUM(X67:X67)</f>
        <v>0</v>
      </c>
      <c r="Y65" s="418">
        <f>93+39</f>
        <v>132</v>
      </c>
      <c r="Z65" s="447">
        <f>E65</f>
        <v>93</v>
      </c>
      <c r="AA65" s="447">
        <f>Y65-Z65</f>
        <v>39</v>
      </c>
      <c r="AB65" s="447">
        <f>E65+'[4]PT01'!$C$520</f>
        <v>132</v>
      </c>
      <c r="AC65" s="418">
        <f>Y65-AB65</f>
        <v>0</v>
      </c>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row>
    <row r="66" spans="1:71" s="424" customFormat="1" ht="12.75">
      <c r="A66" s="420">
        <v>43</v>
      </c>
      <c r="B66" s="425" t="s">
        <v>373</v>
      </c>
      <c r="C66" s="420">
        <v>18</v>
      </c>
      <c r="D66" s="408">
        <f>E66+F66</f>
        <v>18</v>
      </c>
      <c r="E66" s="408">
        <v>8</v>
      </c>
      <c r="F66" s="420">
        <v>10</v>
      </c>
      <c r="G66" s="420"/>
      <c r="H66" s="420"/>
      <c r="I66" s="408">
        <f>J66+Q66+R66+S66</f>
        <v>18</v>
      </c>
      <c r="J66" s="408">
        <f>K66+N66+O66+P66</f>
        <v>15</v>
      </c>
      <c r="K66" s="408">
        <f>L66+M66</f>
        <v>2</v>
      </c>
      <c r="L66" s="420">
        <v>2</v>
      </c>
      <c r="M66" s="420"/>
      <c r="N66" s="420">
        <v>13</v>
      </c>
      <c r="O66" s="420"/>
      <c r="P66" s="420"/>
      <c r="Q66" s="420">
        <v>3</v>
      </c>
      <c r="R66" s="420"/>
      <c r="S66" s="420"/>
      <c r="T66" s="408">
        <f>N66+O66+P66+Q66+R66+S66</f>
        <v>16</v>
      </c>
      <c r="U66" s="541">
        <f>(K66/J66)*100</f>
        <v>13.333333333333334</v>
      </c>
      <c r="V66" s="423">
        <f>I66</f>
        <v>18</v>
      </c>
      <c r="W66" s="423">
        <f>D66-G66-H66</f>
        <v>18</v>
      </c>
      <c r="X66" s="423">
        <f>V66-W66</f>
        <v>0</v>
      </c>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F66" s="418"/>
      <c r="BG66" s="418"/>
      <c r="BH66" s="418"/>
      <c r="BI66" s="418"/>
      <c r="BJ66" s="418"/>
      <c r="BK66" s="418"/>
      <c r="BL66" s="418"/>
      <c r="BM66" s="418"/>
      <c r="BN66" s="418"/>
      <c r="BO66" s="418"/>
      <c r="BP66" s="418"/>
      <c r="BQ66" s="418"/>
      <c r="BR66" s="418"/>
      <c r="BS66" s="418"/>
    </row>
    <row r="67" spans="1:71" s="424" customFormat="1" ht="12.75">
      <c r="A67" s="420">
        <v>44</v>
      </c>
      <c r="B67" s="435" t="s">
        <v>374</v>
      </c>
      <c r="C67" s="420">
        <v>86</v>
      </c>
      <c r="D67" s="408">
        <f>E67+F67</f>
        <v>92</v>
      </c>
      <c r="E67" s="408">
        <v>85</v>
      </c>
      <c r="F67" s="420">
        <v>7</v>
      </c>
      <c r="G67" s="420"/>
      <c r="H67" s="420"/>
      <c r="I67" s="408">
        <f>J67+Q67+R67+S67</f>
        <v>92</v>
      </c>
      <c r="J67" s="408">
        <f>K67+N67+O67+P67</f>
        <v>38</v>
      </c>
      <c r="K67" s="408">
        <f>L67+M67</f>
        <v>8</v>
      </c>
      <c r="L67" s="420">
        <v>8</v>
      </c>
      <c r="M67" s="420"/>
      <c r="N67" s="420">
        <v>30</v>
      </c>
      <c r="O67" s="420">
        <v>0</v>
      </c>
      <c r="P67" s="420"/>
      <c r="Q67" s="420">
        <v>54</v>
      </c>
      <c r="R67" s="420"/>
      <c r="S67" s="420"/>
      <c r="T67" s="408">
        <f>N67+O67+P67+Q67+R67+S67</f>
        <v>84</v>
      </c>
      <c r="U67" s="541">
        <f>(K67/J67)*100</f>
        <v>21.052631578947366</v>
      </c>
      <c r="V67" s="423">
        <f>I67</f>
        <v>92</v>
      </c>
      <c r="W67" s="423">
        <f>D67-G67-H67</f>
        <v>92</v>
      </c>
      <c r="X67" s="423">
        <f>V67-W67</f>
        <v>0</v>
      </c>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18"/>
      <c r="BL67" s="418"/>
      <c r="BM67" s="418"/>
      <c r="BN67" s="418"/>
      <c r="BO67" s="418"/>
      <c r="BP67" s="418"/>
      <c r="BQ67" s="418"/>
      <c r="BR67" s="418"/>
      <c r="BS67" s="418"/>
    </row>
    <row r="68" spans="1:21" s="418" customFormat="1" ht="12.75">
      <c r="A68" s="835"/>
      <c r="B68" s="835"/>
      <c r="C68" s="835"/>
      <c r="D68" s="835"/>
      <c r="E68" s="835"/>
      <c r="F68" s="835"/>
      <c r="G68" s="835"/>
      <c r="H68" s="835"/>
      <c r="I68" s="835"/>
      <c r="J68" s="835"/>
      <c r="K68" s="835"/>
      <c r="L68" s="835"/>
      <c r="M68" s="835"/>
      <c r="N68" s="835"/>
      <c r="O68" s="835"/>
      <c r="P68" s="835"/>
      <c r="Q68" s="835"/>
      <c r="R68" s="835"/>
      <c r="S68" s="835"/>
      <c r="T68" s="835"/>
      <c r="U68" s="835"/>
    </row>
    <row r="69" spans="1:21" s="449" customFormat="1" ht="16.5">
      <c r="A69" s="836"/>
      <c r="B69" s="837"/>
      <c r="C69" s="837"/>
      <c r="D69" s="837"/>
      <c r="E69" s="837"/>
      <c r="F69" s="207"/>
      <c r="G69" s="207"/>
      <c r="H69" s="207"/>
      <c r="I69" s="448"/>
      <c r="J69" s="448"/>
      <c r="K69" s="448"/>
      <c r="L69" s="448"/>
      <c r="M69" s="448"/>
      <c r="N69" s="838" t="str">
        <f>TT!C7</f>
        <v>Sơn La, ngày        tháng     năm 2021</v>
      </c>
      <c r="O69" s="839"/>
      <c r="P69" s="839"/>
      <c r="Q69" s="839"/>
      <c r="R69" s="839"/>
      <c r="S69" s="839"/>
      <c r="T69" s="839"/>
      <c r="U69" s="839"/>
    </row>
    <row r="70" spans="1:21" s="454" customFormat="1" ht="16.5">
      <c r="A70" s="840" t="s">
        <v>282</v>
      </c>
      <c r="B70" s="841"/>
      <c r="C70" s="841"/>
      <c r="D70" s="841"/>
      <c r="E70" s="841"/>
      <c r="F70" s="207"/>
      <c r="G70" s="207"/>
      <c r="H70" s="207"/>
      <c r="I70" s="452"/>
      <c r="J70" s="452"/>
      <c r="K70" s="452"/>
      <c r="L70" s="452"/>
      <c r="M70" s="452"/>
      <c r="N70" s="842" t="str">
        <f>'[3]Thông tin'!C5</f>
        <v>PHÓ  CỤC TRƯỞNG</v>
      </c>
      <c r="O70" s="842"/>
      <c r="P70" s="842"/>
      <c r="Q70" s="842"/>
      <c r="R70" s="842"/>
      <c r="S70" s="842"/>
      <c r="T70" s="842"/>
      <c r="U70" s="842"/>
    </row>
    <row r="71" spans="1:21" s="454" customFormat="1" ht="16.5">
      <c r="A71" s="450"/>
      <c r="B71" s="451"/>
      <c r="C71" s="451"/>
      <c r="D71" s="451"/>
      <c r="E71" s="451"/>
      <c r="F71" s="207"/>
      <c r="G71" s="207"/>
      <c r="H71" s="207"/>
      <c r="I71" s="452"/>
      <c r="J71" s="452"/>
      <c r="K71" s="452"/>
      <c r="L71" s="452"/>
      <c r="M71" s="452"/>
      <c r="N71" s="453"/>
      <c r="O71" s="453"/>
      <c r="P71" s="453"/>
      <c r="Q71" s="453"/>
      <c r="R71" s="453"/>
      <c r="S71" s="453"/>
      <c r="T71" s="453"/>
      <c r="U71" s="453"/>
    </row>
    <row r="72" spans="1:21" s="454" customFormat="1" ht="16.5">
      <c r="A72" s="450"/>
      <c r="B72" s="451"/>
      <c r="C72" s="451"/>
      <c r="D72" s="451"/>
      <c r="E72" s="451"/>
      <c r="F72" s="207"/>
      <c r="G72" s="207"/>
      <c r="H72" s="207"/>
      <c r="I72" s="452"/>
      <c r="J72" s="452"/>
      <c r="K72" s="452"/>
      <c r="L72" s="452"/>
      <c r="M72" s="452"/>
      <c r="N72" s="453"/>
      <c r="O72" s="453"/>
      <c r="P72" s="453"/>
      <c r="Q72" s="453"/>
      <c r="R72" s="453"/>
      <c r="S72" s="453"/>
      <c r="T72" s="453"/>
      <c r="U72" s="453"/>
    </row>
    <row r="73" spans="1:21" s="454" customFormat="1" ht="16.5">
      <c r="A73" s="450"/>
      <c r="B73" s="451"/>
      <c r="C73" s="451"/>
      <c r="D73" s="451"/>
      <c r="E73" s="451"/>
      <c r="F73" s="207"/>
      <c r="G73" s="207"/>
      <c r="H73" s="207"/>
      <c r="I73" s="452"/>
      <c r="J73" s="452"/>
      <c r="K73" s="452"/>
      <c r="L73" s="452"/>
      <c r="M73" s="452"/>
      <c r="N73" s="453"/>
      <c r="O73" s="453"/>
      <c r="P73" s="453"/>
      <c r="Q73" s="453"/>
      <c r="R73" s="453"/>
      <c r="S73" s="453"/>
      <c r="T73" s="453"/>
      <c r="U73" s="453"/>
    </row>
    <row r="74" spans="1:21" s="454" customFormat="1" ht="16.5">
      <c r="A74" s="450"/>
      <c r="B74" s="451"/>
      <c r="C74" s="451"/>
      <c r="D74" s="451"/>
      <c r="E74" s="451"/>
      <c r="F74" s="207"/>
      <c r="G74" s="207"/>
      <c r="H74" s="207"/>
      <c r="I74" s="452"/>
      <c r="J74" s="452"/>
      <c r="K74" s="452"/>
      <c r="L74" s="452"/>
      <c r="M74" s="452"/>
      <c r="N74" s="453"/>
      <c r="O74" s="453"/>
      <c r="P74" s="453"/>
      <c r="Q74" s="453"/>
      <c r="R74" s="453"/>
      <c r="S74" s="453"/>
      <c r="T74" s="453"/>
      <c r="U74" s="453"/>
    </row>
    <row r="75" spans="1:21" s="454" customFormat="1" ht="16.5">
      <c r="A75" s="450"/>
      <c r="B75" s="451"/>
      <c r="C75" s="451"/>
      <c r="D75" s="451"/>
      <c r="E75" s="451"/>
      <c r="F75" s="207"/>
      <c r="G75" s="207"/>
      <c r="H75" s="207"/>
      <c r="I75" s="452"/>
      <c r="J75" s="452"/>
      <c r="K75" s="452"/>
      <c r="L75" s="452"/>
      <c r="M75" s="452"/>
      <c r="N75" s="453"/>
      <c r="O75" s="453"/>
      <c r="P75" s="453"/>
      <c r="Q75" s="453"/>
      <c r="R75" s="453"/>
      <c r="S75" s="453"/>
      <c r="T75" s="453"/>
      <c r="U75" s="453"/>
    </row>
    <row r="76" spans="1:21" s="458" customFormat="1" ht="16.5">
      <c r="A76" s="381"/>
      <c r="B76" s="846"/>
      <c r="C76" s="846"/>
      <c r="D76" s="846"/>
      <c r="E76" s="846"/>
      <c r="F76" s="455"/>
      <c r="G76" s="455"/>
      <c r="H76" s="455"/>
      <c r="I76" s="456"/>
      <c r="J76" s="456"/>
      <c r="K76" s="456"/>
      <c r="L76" s="456"/>
      <c r="M76" s="456"/>
      <c r="N76" s="457"/>
      <c r="O76" s="457"/>
      <c r="P76" s="846"/>
      <c r="Q76" s="846"/>
      <c r="R76" s="846"/>
      <c r="S76" s="846"/>
      <c r="T76" s="457"/>
      <c r="U76" s="457"/>
    </row>
    <row r="77" spans="1:21" s="454" customFormat="1" ht="16.5">
      <c r="A77" s="832" t="str">
        <f>'[3]Thông tin'!C6</f>
        <v>Nguyễn Thị Ngọc</v>
      </c>
      <c r="B77" s="832"/>
      <c r="C77" s="832"/>
      <c r="D77" s="832"/>
      <c r="E77" s="832"/>
      <c r="F77" s="459" t="s">
        <v>2</v>
      </c>
      <c r="G77" s="459"/>
      <c r="H77" s="459"/>
      <c r="I77" s="459"/>
      <c r="J77" s="459"/>
      <c r="K77" s="459"/>
      <c r="L77" s="459"/>
      <c r="M77" s="459"/>
      <c r="N77" s="833" t="str">
        <f>'[3]Thông tin'!C3</f>
        <v>Lò Anh Vĩnh</v>
      </c>
      <c r="O77" s="833"/>
      <c r="P77" s="833"/>
      <c r="Q77" s="833"/>
      <c r="R77" s="833"/>
      <c r="S77" s="833"/>
      <c r="T77" s="833"/>
      <c r="U77" s="833"/>
    </row>
    <row r="78" spans="1:21" ht="16.5">
      <c r="A78" s="834"/>
      <c r="B78" s="834"/>
      <c r="C78" s="834"/>
      <c r="D78" s="834"/>
      <c r="E78" s="834"/>
      <c r="F78" s="403"/>
      <c r="G78" s="403"/>
      <c r="H78" s="403"/>
      <c r="I78" s="403"/>
      <c r="J78" s="403"/>
      <c r="K78" s="403"/>
      <c r="L78" s="403"/>
      <c r="M78" s="403"/>
      <c r="N78" s="403"/>
      <c r="O78" s="403"/>
      <c r="P78" s="403"/>
      <c r="Q78" s="403"/>
      <c r="R78" s="403"/>
      <c r="S78" s="403"/>
      <c r="T78" s="403"/>
      <c r="U78" s="542"/>
    </row>
    <row r="79" spans="1:21" ht="12.75">
      <c r="A79" s="403"/>
      <c r="B79" s="403"/>
      <c r="C79" s="403"/>
      <c r="D79" s="403"/>
      <c r="E79" s="403"/>
      <c r="F79" s="403"/>
      <c r="G79" s="403"/>
      <c r="H79" s="403"/>
      <c r="I79" s="403"/>
      <c r="J79" s="403"/>
      <c r="K79" s="403"/>
      <c r="L79" s="403"/>
      <c r="M79" s="403"/>
      <c r="N79" s="403"/>
      <c r="O79" s="403"/>
      <c r="P79" s="403"/>
      <c r="Q79" s="403"/>
      <c r="R79" s="403"/>
      <c r="S79" s="403"/>
      <c r="T79" s="403"/>
      <c r="U79" s="542"/>
    </row>
    <row r="80" spans="1:21" ht="12.75">
      <c r="A80" s="403"/>
      <c r="B80" s="403"/>
      <c r="C80" s="403"/>
      <c r="D80" s="403"/>
      <c r="E80" s="403"/>
      <c r="F80" s="403"/>
      <c r="G80" s="403"/>
      <c r="H80" s="403"/>
      <c r="I80" s="403"/>
      <c r="J80" s="403"/>
      <c r="K80" s="403"/>
      <c r="L80" s="403"/>
      <c r="M80" s="403"/>
      <c r="N80" s="403"/>
      <c r="O80" s="403"/>
      <c r="P80" s="403"/>
      <c r="Q80" s="403"/>
      <c r="R80" s="403"/>
      <c r="S80" s="403"/>
      <c r="T80" s="403"/>
      <c r="U80" s="542"/>
    </row>
    <row r="81" spans="1:21" ht="12.75">
      <c r="A81" s="403"/>
      <c r="B81" s="403"/>
      <c r="C81" s="403"/>
      <c r="D81" s="403"/>
      <c r="E81" s="403"/>
      <c r="F81" s="403"/>
      <c r="G81" s="403"/>
      <c r="H81" s="403"/>
      <c r="I81" s="403"/>
      <c r="J81" s="403"/>
      <c r="K81" s="403"/>
      <c r="L81" s="403"/>
      <c r="M81" s="403"/>
      <c r="N81" s="403"/>
      <c r="O81" s="403"/>
      <c r="P81" s="403"/>
      <c r="Q81" s="403"/>
      <c r="R81" s="403"/>
      <c r="S81" s="403"/>
      <c r="T81" s="403"/>
      <c r="U81" s="542"/>
    </row>
    <row r="82" spans="1:21" ht="12.75">
      <c r="A82" s="403"/>
      <c r="B82" s="403"/>
      <c r="C82" s="403"/>
      <c r="D82" s="403"/>
      <c r="E82" s="403"/>
      <c r="F82" s="403"/>
      <c r="G82" s="403"/>
      <c r="H82" s="403"/>
      <c r="I82" s="403"/>
      <c r="J82" s="403"/>
      <c r="K82" s="403"/>
      <c r="L82" s="403"/>
      <c r="M82" s="403"/>
      <c r="N82" s="403"/>
      <c r="O82" s="403"/>
      <c r="P82" s="403"/>
      <c r="Q82" s="403"/>
      <c r="R82" s="403"/>
      <c r="S82" s="403"/>
      <c r="T82" s="403"/>
      <c r="U82" s="542"/>
    </row>
    <row r="83" spans="1:21" ht="12.75">
      <c r="A83" s="403"/>
      <c r="B83" s="403"/>
      <c r="C83" s="403"/>
      <c r="D83" s="403"/>
      <c r="E83" s="403"/>
      <c r="F83" s="403"/>
      <c r="G83" s="403"/>
      <c r="H83" s="403"/>
      <c r="I83" s="403"/>
      <c r="J83" s="403"/>
      <c r="K83" s="403"/>
      <c r="L83" s="403"/>
      <c r="M83" s="403"/>
      <c r="N83" s="403"/>
      <c r="O83" s="403"/>
      <c r="P83" s="403"/>
      <c r="Q83" s="403"/>
      <c r="R83" s="403"/>
      <c r="S83" s="403"/>
      <c r="T83" s="403"/>
      <c r="U83" s="542"/>
    </row>
    <row r="84" spans="1:21" ht="12.75">
      <c r="A84" s="403"/>
      <c r="B84" s="403"/>
      <c r="C84" s="403"/>
      <c r="D84" s="403"/>
      <c r="E84" s="403"/>
      <c r="F84" s="403"/>
      <c r="G84" s="403"/>
      <c r="H84" s="403"/>
      <c r="I84" s="403"/>
      <c r="J84" s="403"/>
      <c r="K84" s="403"/>
      <c r="L84" s="403"/>
      <c r="M84" s="403"/>
      <c r="N84" s="403"/>
      <c r="O84" s="403"/>
      <c r="P84" s="403"/>
      <c r="Q84" s="403"/>
      <c r="R84" s="403"/>
      <c r="S84" s="403"/>
      <c r="T84" s="403"/>
      <c r="U84" s="542"/>
    </row>
    <row r="85" spans="1:21" ht="12.75">
      <c r="A85" s="403"/>
      <c r="B85" s="403"/>
      <c r="C85" s="403"/>
      <c r="D85" s="403"/>
      <c r="E85" s="403"/>
      <c r="F85" s="403"/>
      <c r="G85" s="403"/>
      <c r="H85" s="403"/>
      <c r="I85" s="403"/>
      <c r="J85" s="403"/>
      <c r="K85" s="403"/>
      <c r="L85" s="403"/>
      <c r="M85" s="403"/>
      <c r="N85" s="403"/>
      <c r="O85" s="403"/>
      <c r="P85" s="403"/>
      <c r="Q85" s="403"/>
      <c r="R85" s="403"/>
      <c r="S85" s="403"/>
      <c r="T85" s="403"/>
      <c r="U85" s="542"/>
    </row>
    <row r="86" spans="1:21" ht="12.75">
      <c r="A86" s="403"/>
      <c r="B86" s="403"/>
      <c r="C86" s="403"/>
      <c r="D86" s="403"/>
      <c r="E86" s="403"/>
      <c r="F86" s="403"/>
      <c r="G86" s="403"/>
      <c r="H86" s="403"/>
      <c r="I86" s="403"/>
      <c r="J86" s="403"/>
      <c r="K86" s="403"/>
      <c r="L86" s="403"/>
      <c r="M86" s="403"/>
      <c r="N86" s="403"/>
      <c r="O86" s="403"/>
      <c r="P86" s="403"/>
      <c r="Q86" s="403"/>
      <c r="R86" s="403"/>
      <c r="S86" s="403"/>
      <c r="T86" s="403"/>
      <c r="U86" s="542"/>
    </row>
    <row r="87" spans="1:21" ht="12.75">
      <c r="A87" s="403"/>
      <c r="B87" s="403"/>
      <c r="C87" s="403"/>
      <c r="D87" s="403"/>
      <c r="E87" s="403"/>
      <c r="F87" s="403"/>
      <c r="G87" s="403"/>
      <c r="H87" s="403"/>
      <c r="I87" s="403"/>
      <c r="J87" s="403"/>
      <c r="K87" s="403"/>
      <c r="L87" s="403"/>
      <c r="M87" s="403"/>
      <c r="N87" s="403"/>
      <c r="O87" s="403"/>
      <c r="P87" s="403"/>
      <c r="Q87" s="403"/>
      <c r="R87" s="403"/>
      <c r="S87" s="403"/>
      <c r="T87" s="403"/>
      <c r="U87" s="542"/>
    </row>
    <row r="88" spans="1:21" ht="12.75">
      <c r="A88" s="403"/>
      <c r="B88" s="403"/>
      <c r="C88" s="403"/>
      <c r="D88" s="403"/>
      <c r="E88" s="403"/>
      <c r="F88" s="403"/>
      <c r="G88" s="403"/>
      <c r="H88" s="403"/>
      <c r="I88" s="403"/>
      <c r="J88" s="403"/>
      <c r="K88" s="403"/>
      <c r="L88" s="403"/>
      <c r="M88" s="403"/>
      <c r="N88" s="403"/>
      <c r="O88" s="403"/>
      <c r="P88" s="403"/>
      <c r="Q88" s="403"/>
      <c r="R88" s="403"/>
      <c r="S88" s="403"/>
      <c r="T88" s="403"/>
      <c r="U88" s="542"/>
    </row>
    <row r="89" spans="1:21" ht="12.75">
      <c r="A89" s="403"/>
      <c r="B89" s="403"/>
      <c r="C89" s="403"/>
      <c r="D89" s="403"/>
      <c r="E89" s="403"/>
      <c r="F89" s="403"/>
      <c r="G89" s="403"/>
      <c r="H89" s="403"/>
      <c r="I89" s="403"/>
      <c r="J89" s="403"/>
      <c r="K89" s="403"/>
      <c r="L89" s="403"/>
      <c r="M89" s="403"/>
      <c r="N89" s="403"/>
      <c r="O89" s="403"/>
      <c r="P89" s="403"/>
      <c r="Q89" s="403"/>
      <c r="R89" s="403"/>
      <c r="S89" s="403"/>
      <c r="T89" s="403"/>
      <c r="U89" s="542"/>
    </row>
    <row r="90" spans="1:21" ht="12.75">
      <c r="A90" s="403"/>
      <c r="B90" s="403"/>
      <c r="C90" s="403"/>
      <c r="D90" s="403"/>
      <c r="E90" s="403"/>
      <c r="F90" s="403"/>
      <c r="G90" s="403"/>
      <c r="H90" s="403"/>
      <c r="I90" s="403"/>
      <c r="J90" s="403"/>
      <c r="K90" s="403"/>
      <c r="L90" s="403"/>
      <c r="M90" s="403"/>
      <c r="N90" s="403"/>
      <c r="O90" s="403"/>
      <c r="P90" s="403"/>
      <c r="Q90" s="403"/>
      <c r="R90" s="403"/>
      <c r="S90" s="403"/>
      <c r="T90" s="403"/>
      <c r="U90" s="542"/>
    </row>
    <row r="91" spans="1:21" ht="12.75">
      <c r="A91" s="403"/>
      <c r="B91" s="403"/>
      <c r="C91" s="403"/>
      <c r="D91" s="403"/>
      <c r="E91" s="403"/>
      <c r="F91" s="403"/>
      <c r="G91" s="403"/>
      <c r="H91" s="403"/>
      <c r="I91" s="403"/>
      <c r="J91" s="403"/>
      <c r="K91" s="403"/>
      <c r="L91" s="403"/>
      <c r="M91" s="403"/>
      <c r="N91" s="403"/>
      <c r="O91" s="403"/>
      <c r="P91" s="403"/>
      <c r="Q91" s="403"/>
      <c r="R91" s="403"/>
      <c r="S91" s="403"/>
      <c r="T91" s="403"/>
      <c r="U91" s="542"/>
    </row>
    <row r="92" spans="1:21" ht="12.75">
      <c r="A92" s="403"/>
      <c r="B92" s="403"/>
      <c r="C92" s="403"/>
      <c r="D92" s="403"/>
      <c r="E92" s="403"/>
      <c r="F92" s="403"/>
      <c r="G92" s="403"/>
      <c r="H92" s="403"/>
      <c r="I92" s="403"/>
      <c r="J92" s="403"/>
      <c r="K92" s="403"/>
      <c r="L92" s="403"/>
      <c r="M92" s="403"/>
      <c r="N92" s="403"/>
      <c r="O92" s="403"/>
      <c r="P92" s="403"/>
      <c r="Q92" s="403"/>
      <c r="R92" s="403"/>
      <c r="S92" s="403"/>
      <c r="T92" s="403"/>
      <c r="U92" s="542"/>
    </row>
    <row r="93" spans="1:21" ht="12.75">
      <c r="A93" s="403"/>
      <c r="B93" s="403"/>
      <c r="C93" s="403"/>
      <c r="D93" s="403"/>
      <c r="E93" s="403"/>
      <c r="F93" s="403"/>
      <c r="G93" s="403"/>
      <c r="H93" s="403"/>
      <c r="I93" s="403"/>
      <c r="J93" s="403"/>
      <c r="K93" s="403"/>
      <c r="L93" s="403"/>
      <c r="M93" s="403"/>
      <c r="N93" s="403"/>
      <c r="O93" s="403"/>
      <c r="P93" s="403"/>
      <c r="Q93" s="403"/>
      <c r="R93" s="403"/>
      <c r="S93" s="403"/>
      <c r="T93" s="403"/>
      <c r="U93" s="542"/>
    </row>
    <row r="94" spans="1:21" ht="12.75">
      <c r="A94" s="403"/>
      <c r="B94" s="403"/>
      <c r="C94" s="403"/>
      <c r="D94" s="403"/>
      <c r="E94" s="403"/>
      <c r="F94" s="403"/>
      <c r="G94" s="403"/>
      <c r="H94" s="403"/>
      <c r="I94" s="403"/>
      <c r="J94" s="403"/>
      <c r="K94" s="403"/>
      <c r="L94" s="403"/>
      <c r="M94" s="403"/>
      <c r="N94" s="403"/>
      <c r="O94" s="403"/>
      <c r="P94" s="403"/>
      <c r="Q94" s="403"/>
      <c r="R94" s="403"/>
      <c r="S94" s="403"/>
      <c r="T94" s="403"/>
      <c r="U94" s="542"/>
    </row>
    <row r="95" spans="1:21" ht="12.75">
      <c r="A95" s="403"/>
      <c r="B95" s="403"/>
      <c r="C95" s="403"/>
      <c r="D95" s="403"/>
      <c r="E95" s="403"/>
      <c r="F95" s="403"/>
      <c r="G95" s="403"/>
      <c r="H95" s="403"/>
      <c r="I95" s="403"/>
      <c r="J95" s="403"/>
      <c r="K95" s="403"/>
      <c r="L95" s="403"/>
      <c r="M95" s="403"/>
      <c r="N95" s="403"/>
      <c r="O95" s="403"/>
      <c r="P95" s="403"/>
      <c r="Q95" s="403"/>
      <c r="R95" s="403"/>
      <c r="S95" s="403"/>
      <c r="T95" s="403"/>
      <c r="U95" s="542"/>
    </row>
    <row r="96" spans="1:21" ht="12.75">
      <c r="A96" s="403"/>
      <c r="B96" s="403"/>
      <c r="C96" s="403"/>
      <c r="D96" s="403"/>
      <c r="E96" s="403"/>
      <c r="F96" s="403"/>
      <c r="G96" s="403"/>
      <c r="H96" s="403"/>
      <c r="I96" s="403"/>
      <c r="J96" s="403"/>
      <c r="K96" s="403"/>
      <c r="L96" s="403"/>
      <c r="M96" s="403"/>
      <c r="N96" s="403"/>
      <c r="O96" s="403"/>
      <c r="P96" s="403"/>
      <c r="Q96" s="403"/>
      <c r="R96" s="403"/>
      <c r="S96" s="403"/>
      <c r="T96" s="403"/>
      <c r="U96" s="542"/>
    </row>
    <row r="97" spans="1:21" ht="12.75">
      <c r="A97" s="403"/>
      <c r="B97" s="403"/>
      <c r="C97" s="403"/>
      <c r="D97" s="403"/>
      <c r="E97" s="403"/>
      <c r="F97" s="403"/>
      <c r="G97" s="403"/>
      <c r="H97" s="403"/>
      <c r="I97" s="403"/>
      <c r="J97" s="403"/>
      <c r="K97" s="403"/>
      <c r="L97" s="403"/>
      <c r="M97" s="403"/>
      <c r="N97" s="403"/>
      <c r="O97" s="403"/>
      <c r="P97" s="403"/>
      <c r="Q97" s="403"/>
      <c r="R97" s="403"/>
      <c r="S97" s="403"/>
      <c r="T97" s="403"/>
      <c r="U97" s="542"/>
    </row>
    <row r="98" spans="1:21" ht="12.75">
      <c r="A98" s="403"/>
      <c r="B98" s="403"/>
      <c r="C98" s="403"/>
      <c r="D98" s="403"/>
      <c r="E98" s="403"/>
      <c r="F98" s="403"/>
      <c r="G98" s="403"/>
      <c r="H98" s="403"/>
      <c r="I98" s="403"/>
      <c r="J98" s="403"/>
      <c r="K98" s="403"/>
      <c r="L98" s="403"/>
      <c r="M98" s="403"/>
      <c r="N98" s="403"/>
      <c r="O98" s="403"/>
      <c r="P98" s="403"/>
      <c r="Q98" s="403"/>
      <c r="R98" s="403"/>
      <c r="S98" s="403"/>
      <c r="T98" s="403"/>
      <c r="U98" s="542"/>
    </row>
    <row r="99" spans="1:21" ht="12.75">
      <c r="A99" s="403"/>
      <c r="B99" s="403"/>
      <c r="C99" s="403"/>
      <c r="D99" s="403"/>
      <c r="E99" s="403"/>
      <c r="F99" s="403"/>
      <c r="G99" s="403"/>
      <c r="H99" s="403"/>
      <c r="I99" s="403"/>
      <c r="J99" s="403"/>
      <c r="K99" s="403"/>
      <c r="L99" s="403"/>
      <c r="M99" s="403"/>
      <c r="N99" s="403"/>
      <c r="O99" s="403"/>
      <c r="P99" s="403"/>
      <c r="Q99" s="403"/>
      <c r="R99" s="403"/>
      <c r="S99" s="403"/>
      <c r="T99" s="403"/>
      <c r="U99" s="542"/>
    </row>
    <row r="100" spans="1:21" ht="12.75">
      <c r="A100" s="403"/>
      <c r="B100" s="403"/>
      <c r="C100" s="403"/>
      <c r="D100" s="403"/>
      <c r="E100" s="403"/>
      <c r="F100" s="403"/>
      <c r="G100" s="403"/>
      <c r="H100" s="403"/>
      <c r="I100" s="403"/>
      <c r="J100" s="403"/>
      <c r="K100" s="403"/>
      <c r="L100" s="403"/>
      <c r="M100" s="403"/>
      <c r="N100" s="403"/>
      <c r="O100" s="403"/>
      <c r="P100" s="403"/>
      <c r="Q100" s="403"/>
      <c r="R100" s="403"/>
      <c r="S100" s="403"/>
      <c r="T100" s="403"/>
      <c r="U100" s="542"/>
    </row>
    <row r="101" spans="1:21" ht="12.75">
      <c r="A101" s="403"/>
      <c r="B101" s="403"/>
      <c r="C101" s="403"/>
      <c r="D101" s="403"/>
      <c r="E101" s="403"/>
      <c r="F101" s="403"/>
      <c r="G101" s="403"/>
      <c r="H101" s="403"/>
      <c r="I101" s="403"/>
      <c r="J101" s="403"/>
      <c r="K101" s="403"/>
      <c r="L101" s="403"/>
      <c r="M101" s="403"/>
      <c r="N101" s="403"/>
      <c r="O101" s="403"/>
      <c r="P101" s="403"/>
      <c r="Q101" s="403"/>
      <c r="R101" s="403"/>
      <c r="S101" s="403"/>
      <c r="T101" s="403"/>
      <c r="U101" s="542"/>
    </row>
    <row r="102" spans="1:21" ht="12.75">
      <c r="A102" s="403"/>
      <c r="B102" s="403"/>
      <c r="C102" s="403"/>
      <c r="D102" s="403"/>
      <c r="E102" s="403"/>
      <c r="F102" s="403"/>
      <c r="G102" s="403"/>
      <c r="H102" s="403"/>
      <c r="I102" s="403"/>
      <c r="J102" s="403"/>
      <c r="K102" s="403"/>
      <c r="L102" s="403"/>
      <c r="M102" s="403"/>
      <c r="N102" s="403"/>
      <c r="O102" s="403"/>
      <c r="P102" s="403"/>
      <c r="Q102" s="403"/>
      <c r="R102" s="403"/>
      <c r="S102" s="403"/>
      <c r="T102" s="403"/>
      <c r="U102" s="542"/>
    </row>
    <row r="103" spans="1:21" ht="12.75">
      <c r="A103" s="403"/>
      <c r="B103" s="403"/>
      <c r="C103" s="403"/>
      <c r="D103" s="403"/>
      <c r="E103" s="403"/>
      <c r="F103" s="403"/>
      <c r="G103" s="403"/>
      <c r="H103" s="403"/>
      <c r="I103" s="403"/>
      <c r="J103" s="403"/>
      <c r="K103" s="403"/>
      <c r="L103" s="403"/>
      <c r="M103" s="403"/>
      <c r="N103" s="403"/>
      <c r="O103" s="403"/>
      <c r="P103" s="403"/>
      <c r="Q103" s="403"/>
      <c r="R103" s="403"/>
      <c r="S103" s="403"/>
      <c r="T103" s="403"/>
      <c r="U103" s="542"/>
    </row>
    <row r="104" spans="1:21" ht="12.75">
      <c r="A104" s="403"/>
      <c r="B104" s="403"/>
      <c r="C104" s="403"/>
      <c r="D104" s="403"/>
      <c r="E104" s="403"/>
      <c r="F104" s="403"/>
      <c r="G104" s="403"/>
      <c r="H104" s="403"/>
      <c r="I104" s="403"/>
      <c r="J104" s="403"/>
      <c r="K104" s="403"/>
      <c r="L104" s="403"/>
      <c r="M104" s="403"/>
      <c r="N104" s="403"/>
      <c r="O104" s="403"/>
      <c r="P104" s="403"/>
      <c r="Q104" s="403"/>
      <c r="R104" s="403"/>
      <c r="S104" s="403"/>
      <c r="T104" s="403"/>
      <c r="U104" s="542"/>
    </row>
    <row r="105" spans="1:21" ht="12.75">
      <c r="A105" s="403"/>
      <c r="B105" s="403"/>
      <c r="C105" s="403"/>
      <c r="D105" s="403"/>
      <c r="E105" s="403"/>
      <c r="F105" s="403"/>
      <c r="G105" s="403"/>
      <c r="H105" s="403"/>
      <c r="I105" s="403"/>
      <c r="J105" s="403"/>
      <c r="K105" s="403"/>
      <c r="L105" s="403"/>
      <c r="M105" s="403"/>
      <c r="N105" s="403"/>
      <c r="O105" s="403"/>
      <c r="P105" s="403"/>
      <c r="Q105" s="403"/>
      <c r="R105" s="403"/>
      <c r="S105" s="403"/>
      <c r="T105" s="403"/>
      <c r="U105" s="542"/>
    </row>
    <row r="106" spans="1:21" ht="12.75">
      <c r="A106" s="403"/>
      <c r="B106" s="403"/>
      <c r="C106" s="403"/>
      <c r="D106" s="403"/>
      <c r="E106" s="403"/>
      <c r="F106" s="403"/>
      <c r="G106" s="403"/>
      <c r="H106" s="403"/>
      <c r="I106" s="403"/>
      <c r="J106" s="403"/>
      <c r="K106" s="403"/>
      <c r="L106" s="403"/>
      <c r="M106" s="403"/>
      <c r="N106" s="403"/>
      <c r="O106" s="403"/>
      <c r="P106" s="403"/>
      <c r="Q106" s="403"/>
      <c r="R106" s="403"/>
      <c r="S106" s="403"/>
      <c r="T106" s="403"/>
      <c r="U106" s="542"/>
    </row>
    <row r="107" spans="1:21" ht="12.75">
      <c r="A107" s="403"/>
      <c r="B107" s="403"/>
      <c r="C107" s="403"/>
      <c r="D107" s="403"/>
      <c r="E107" s="403"/>
      <c r="F107" s="403"/>
      <c r="G107" s="403"/>
      <c r="H107" s="403"/>
      <c r="I107" s="403"/>
      <c r="J107" s="403"/>
      <c r="K107" s="403"/>
      <c r="L107" s="403"/>
      <c r="M107" s="403"/>
      <c r="N107" s="403"/>
      <c r="O107" s="403"/>
      <c r="P107" s="403"/>
      <c r="Q107" s="403"/>
      <c r="R107" s="403"/>
      <c r="S107" s="403"/>
      <c r="T107" s="403"/>
      <c r="U107" s="542"/>
    </row>
    <row r="108" spans="1:21" ht="12.75">
      <c r="A108" s="403"/>
      <c r="B108" s="403"/>
      <c r="C108" s="403"/>
      <c r="D108" s="403"/>
      <c r="E108" s="403"/>
      <c r="F108" s="403"/>
      <c r="G108" s="403"/>
      <c r="H108" s="403"/>
      <c r="I108" s="403"/>
      <c r="J108" s="403"/>
      <c r="K108" s="403"/>
      <c r="L108" s="403"/>
      <c r="M108" s="403"/>
      <c r="N108" s="403"/>
      <c r="O108" s="403"/>
      <c r="P108" s="403"/>
      <c r="Q108" s="403"/>
      <c r="R108" s="403"/>
      <c r="S108" s="403"/>
      <c r="T108" s="403"/>
      <c r="U108" s="542"/>
    </row>
    <row r="109" spans="1:21" ht="12.75">
      <c r="A109" s="403"/>
      <c r="B109" s="403"/>
      <c r="C109" s="403"/>
      <c r="D109" s="403"/>
      <c r="E109" s="403"/>
      <c r="F109" s="403"/>
      <c r="G109" s="403"/>
      <c r="H109" s="403"/>
      <c r="I109" s="403"/>
      <c r="J109" s="403"/>
      <c r="K109" s="403"/>
      <c r="L109" s="403"/>
      <c r="M109" s="403"/>
      <c r="N109" s="403"/>
      <c r="O109" s="403"/>
      <c r="P109" s="403"/>
      <c r="Q109" s="403"/>
      <c r="R109" s="403"/>
      <c r="S109" s="403"/>
      <c r="T109" s="403"/>
      <c r="U109" s="542"/>
    </row>
    <row r="110" spans="1:21" ht="12.75">
      <c r="A110" s="403"/>
      <c r="B110" s="403"/>
      <c r="C110" s="403"/>
      <c r="D110" s="403"/>
      <c r="E110" s="403"/>
      <c r="F110" s="403"/>
      <c r="G110" s="403"/>
      <c r="H110" s="403"/>
      <c r="I110" s="403"/>
      <c r="J110" s="403"/>
      <c r="K110" s="403"/>
      <c r="L110" s="403"/>
      <c r="M110" s="403"/>
      <c r="N110" s="403"/>
      <c r="O110" s="403"/>
      <c r="P110" s="403"/>
      <c r="Q110" s="403"/>
      <c r="R110" s="403"/>
      <c r="S110" s="403"/>
      <c r="T110" s="403"/>
      <c r="U110" s="542"/>
    </row>
    <row r="111" spans="1:21" ht="12.75">
      <c r="A111" s="403"/>
      <c r="B111" s="403"/>
      <c r="C111" s="403"/>
      <c r="D111" s="403"/>
      <c r="E111" s="403"/>
      <c r="F111" s="403"/>
      <c r="G111" s="403"/>
      <c r="H111" s="403"/>
      <c r="I111" s="403"/>
      <c r="J111" s="403"/>
      <c r="K111" s="403"/>
      <c r="L111" s="403"/>
      <c r="M111" s="403"/>
      <c r="N111" s="403"/>
      <c r="O111" s="403"/>
      <c r="P111" s="403"/>
      <c r="Q111" s="403"/>
      <c r="R111" s="403"/>
      <c r="S111" s="403"/>
      <c r="T111" s="403"/>
      <c r="U111" s="542"/>
    </row>
    <row r="112" spans="1:21" ht="12.75">
      <c r="A112" s="403"/>
      <c r="B112" s="403"/>
      <c r="C112" s="403"/>
      <c r="D112" s="403"/>
      <c r="E112" s="403"/>
      <c r="F112" s="403"/>
      <c r="G112" s="403"/>
      <c r="H112" s="403"/>
      <c r="I112" s="403"/>
      <c r="J112" s="403"/>
      <c r="K112" s="403"/>
      <c r="L112" s="403"/>
      <c r="M112" s="403"/>
      <c r="N112" s="403"/>
      <c r="O112" s="403"/>
      <c r="P112" s="403"/>
      <c r="Q112" s="403"/>
      <c r="R112" s="403"/>
      <c r="S112" s="403"/>
      <c r="T112" s="403"/>
      <c r="U112" s="542"/>
    </row>
    <row r="113" spans="1:21" ht="12.75">
      <c r="A113" s="403"/>
      <c r="B113" s="403"/>
      <c r="C113" s="403"/>
      <c r="D113" s="403"/>
      <c r="E113" s="403"/>
      <c r="F113" s="403"/>
      <c r="G113" s="403"/>
      <c r="H113" s="403"/>
      <c r="I113" s="403"/>
      <c r="J113" s="403"/>
      <c r="K113" s="403"/>
      <c r="L113" s="403"/>
      <c r="M113" s="403"/>
      <c r="N113" s="403"/>
      <c r="O113" s="403"/>
      <c r="P113" s="403"/>
      <c r="Q113" s="403"/>
      <c r="R113" s="403"/>
      <c r="S113" s="403"/>
      <c r="T113" s="403"/>
      <c r="U113" s="542"/>
    </row>
    <row r="114" spans="1:21" ht="12.75">
      <c r="A114" s="403"/>
      <c r="B114" s="403"/>
      <c r="C114" s="403"/>
      <c r="D114" s="403"/>
      <c r="E114" s="403"/>
      <c r="F114" s="403"/>
      <c r="G114" s="403"/>
      <c r="H114" s="403"/>
      <c r="I114" s="403"/>
      <c r="J114" s="403"/>
      <c r="K114" s="403"/>
      <c r="L114" s="403"/>
      <c r="M114" s="403"/>
      <c r="N114" s="403"/>
      <c r="O114" s="403"/>
      <c r="P114" s="403"/>
      <c r="Q114" s="403"/>
      <c r="R114" s="403"/>
      <c r="S114" s="403"/>
      <c r="T114" s="403"/>
      <c r="U114" s="542"/>
    </row>
    <row r="115" spans="1:21" ht="12.75">
      <c r="A115" s="403"/>
      <c r="B115" s="403"/>
      <c r="C115" s="403"/>
      <c r="D115" s="403"/>
      <c r="E115" s="403"/>
      <c r="F115" s="403"/>
      <c r="G115" s="403"/>
      <c r="H115" s="403"/>
      <c r="I115" s="403"/>
      <c r="J115" s="403"/>
      <c r="K115" s="403"/>
      <c r="L115" s="403"/>
      <c r="M115" s="403"/>
      <c r="N115" s="403"/>
      <c r="O115" s="403"/>
      <c r="P115" s="403"/>
      <c r="Q115" s="403"/>
      <c r="R115" s="403"/>
      <c r="S115" s="403"/>
      <c r="T115" s="403"/>
      <c r="U115" s="542"/>
    </row>
    <row r="116" spans="1:21" ht="12.75">
      <c r="A116" s="403"/>
      <c r="B116" s="403"/>
      <c r="C116" s="403"/>
      <c r="D116" s="403"/>
      <c r="E116" s="403"/>
      <c r="F116" s="403"/>
      <c r="G116" s="403"/>
      <c r="H116" s="403"/>
      <c r="I116" s="403"/>
      <c r="J116" s="403"/>
      <c r="K116" s="403"/>
      <c r="L116" s="403"/>
      <c r="M116" s="403"/>
      <c r="N116" s="403"/>
      <c r="O116" s="403"/>
      <c r="P116" s="403"/>
      <c r="Q116" s="403"/>
      <c r="R116" s="403"/>
      <c r="S116" s="403"/>
      <c r="T116" s="403"/>
      <c r="U116" s="542"/>
    </row>
    <row r="117" spans="1:21" ht="12.75">
      <c r="A117" s="403"/>
      <c r="B117" s="403"/>
      <c r="C117" s="403"/>
      <c r="D117" s="403"/>
      <c r="E117" s="403"/>
      <c r="F117" s="403"/>
      <c r="G117" s="403"/>
      <c r="H117" s="403"/>
      <c r="I117" s="403"/>
      <c r="J117" s="403"/>
      <c r="K117" s="403"/>
      <c r="L117" s="403"/>
      <c r="M117" s="403"/>
      <c r="N117" s="403"/>
      <c r="O117" s="403"/>
      <c r="P117" s="403"/>
      <c r="Q117" s="403"/>
      <c r="R117" s="403"/>
      <c r="S117" s="403"/>
      <c r="T117" s="403"/>
      <c r="U117" s="542"/>
    </row>
    <row r="118" spans="1:21" ht="12.75">
      <c r="A118" s="403"/>
      <c r="B118" s="403"/>
      <c r="C118" s="403"/>
      <c r="D118" s="403"/>
      <c r="E118" s="403"/>
      <c r="F118" s="403"/>
      <c r="G118" s="403"/>
      <c r="H118" s="403"/>
      <c r="I118" s="403"/>
      <c r="J118" s="403"/>
      <c r="K118" s="403"/>
      <c r="L118" s="403"/>
      <c r="M118" s="403"/>
      <c r="N118" s="403"/>
      <c r="O118" s="403"/>
      <c r="P118" s="403"/>
      <c r="Q118" s="403"/>
      <c r="R118" s="403"/>
      <c r="S118" s="403"/>
      <c r="T118" s="403"/>
      <c r="U118" s="542"/>
    </row>
    <row r="119" spans="1:21" ht="12.75">
      <c r="A119" s="403"/>
      <c r="B119" s="403"/>
      <c r="C119" s="403"/>
      <c r="D119" s="403"/>
      <c r="E119" s="403"/>
      <c r="F119" s="403"/>
      <c r="G119" s="403"/>
      <c r="H119" s="403"/>
      <c r="I119" s="403"/>
      <c r="J119" s="403"/>
      <c r="K119" s="403"/>
      <c r="L119" s="403"/>
      <c r="M119" s="403"/>
      <c r="N119" s="403"/>
      <c r="O119" s="403"/>
      <c r="P119" s="403"/>
      <c r="Q119" s="403"/>
      <c r="R119" s="403"/>
      <c r="S119" s="403"/>
      <c r="T119" s="403"/>
      <c r="U119" s="542"/>
    </row>
    <row r="120" spans="1:21" ht="12.75">
      <c r="A120" s="403"/>
      <c r="B120" s="403"/>
      <c r="C120" s="403"/>
      <c r="D120" s="403"/>
      <c r="E120" s="403"/>
      <c r="F120" s="403"/>
      <c r="G120" s="403"/>
      <c r="H120" s="403"/>
      <c r="I120" s="403"/>
      <c r="J120" s="403"/>
      <c r="K120" s="403"/>
      <c r="L120" s="403"/>
      <c r="M120" s="403"/>
      <c r="N120" s="403"/>
      <c r="O120" s="403"/>
      <c r="P120" s="403"/>
      <c r="Q120" s="403"/>
      <c r="R120" s="403"/>
      <c r="S120" s="403"/>
      <c r="T120" s="403"/>
      <c r="U120" s="542"/>
    </row>
    <row r="121" spans="1:21" ht="12.75">
      <c r="A121" s="403"/>
      <c r="B121" s="403"/>
      <c r="C121" s="403"/>
      <c r="D121" s="403"/>
      <c r="E121" s="403"/>
      <c r="F121" s="403"/>
      <c r="G121" s="403"/>
      <c r="H121" s="403"/>
      <c r="I121" s="403"/>
      <c r="J121" s="403"/>
      <c r="K121" s="403"/>
      <c r="L121" s="403"/>
      <c r="M121" s="403"/>
      <c r="N121" s="403"/>
      <c r="O121" s="403"/>
      <c r="P121" s="403"/>
      <c r="Q121" s="403"/>
      <c r="R121" s="403"/>
      <c r="S121" s="403"/>
      <c r="T121" s="403"/>
      <c r="U121" s="542"/>
    </row>
    <row r="122" spans="1:21" ht="12.75">
      <c r="A122" s="403"/>
      <c r="B122" s="403"/>
      <c r="C122" s="403"/>
      <c r="D122" s="403"/>
      <c r="E122" s="403"/>
      <c r="F122" s="403"/>
      <c r="G122" s="403"/>
      <c r="H122" s="403"/>
      <c r="I122" s="403"/>
      <c r="J122" s="403"/>
      <c r="K122" s="403"/>
      <c r="L122" s="403"/>
      <c r="M122" s="403"/>
      <c r="N122" s="403"/>
      <c r="O122" s="403"/>
      <c r="P122" s="403"/>
      <c r="Q122" s="403"/>
      <c r="R122" s="403"/>
      <c r="S122" s="403"/>
      <c r="T122" s="403"/>
      <c r="U122" s="542"/>
    </row>
    <row r="123" spans="1:21" ht="12.75">
      <c r="A123" s="403"/>
      <c r="B123" s="403"/>
      <c r="C123" s="403"/>
      <c r="D123" s="403"/>
      <c r="E123" s="403"/>
      <c r="F123" s="403"/>
      <c r="G123" s="403"/>
      <c r="H123" s="403"/>
      <c r="I123" s="403"/>
      <c r="J123" s="403"/>
      <c r="K123" s="403"/>
      <c r="L123" s="403"/>
      <c r="M123" s="403"/>
      <c r="N123" s="403"/>
      <c r="O123" s="403"/>
      <c r="P123" s="403"/>
      <c r="Q123" s="403"/>
      <c r="R123" s="403"/>
      <c r="S123" s="403"/>
      <c r="T123" s="403"/>
      <c r="U123" s="542"/>
    </row>
    <row r="124" spans="1:21" ht="12.75">
      <c r="A124" s="403"/>
      <c r="B124" s="403"/>
      <c r="C124" s="403"/>
      <c r="D124" s="403"/>
      <c r="E124" s="403"/>
      <c r="F124" s="403"/>
      <c r="G124" s="403"/>
      <c r="H124" s="403"/>
      <c r="I124" s="403"/>
      <c r="J124" s="403"/>
      <c r="K124" s="403"/>
      <c r="L124" s="403"/>
      <c r="M124" s="403"/>
      <c r="N124" s="403"/>
      <c r="O124" s="403"/>
      <c r="P124" s="403"/>
      <c r="Q124" s="403"/>
      <c r="R124" s="403"/>
      <c r="S124" s="403"/>
      <c r="T124" s="403"/>
      <c r="U124" s="542"/>
    </row>
    <row r="125" spans="1:21" ht="12.75">
      <c r="A125" s="403"/>
      <c r="B125" s="403"/>
      <c r="C125" s="403"/>
      <c r="D125" s="403"/>
      <c r="E125" s="403"/>
      <c r="F125" s="403"/>
      <c r="G125" s="403"/>
      <c r="H125" s="403"/>
      <c r="I125" s="403"/>
      <c r="J125" s="403"/>
      <c r="K125" s="403"/>
      <c r="L125" s="403"/>
      <c r="M125" s="403"/>
      <c r="N125" s="403"/>
      <c r="O125" s="403"/>
      <c r="P125" s="403"/>
      <c r="Q125" s="403"/>
      <c r="R125" s="403"/>
      <c r="S125" s="403"/>
      <c r="T125" s="403"/>
      <c r="U125" s="542"/>
    </row>
    <row r="126" spans="1:21" ht="12.75">
      <c r="A126" s="403"/>
      <c r="B126" s="403"/>
      <c r="C126" s="403"/>
      <c r="D126" s="403"/>
      <c r="E126" s="403"/>
      <c r="F126" s="403"/>
      <c r="G126" s="403"/>
      <c r="H126" s="403"/>
      <c r="I126" s="403"/>
      <c r="J126" s="403"/>
      <c r="K126" s="403"/>
      <c r="L126" s="403"/>
      <c r="M126" s="403"/>
      <c r="N126" s="403"/>
      <c r="O126" s="403"/>
      <c r="P126" s="403"/>
      <c r="Q126" s="403"/>
      <c r="R126" s="403"/>
      <c r="S126" s="403"/>
      <c r="T126" s="403"/>
      <c r="U126" s="542"/>
    </row>
    <row r="127" spans="1:21" ht="12.75">
      <c r="A127" s="403"/>
      <c r="B127" s="403"/>
      <c r="C127" s="403"/>
      <c r="D127" s="403"/>
      <c r="E127" s="403"/>
      <c r="F127" s="403"/>
      <c r="G127" s="403"/>
      <c r="H127" s="403"/>
      <c r="I127" s="403"/>
      <c r="J127" s="403"/>
      <c r="K127" s="403"/>
      <c r="L127" s="403"/>
      <c r="M127" s="403"/>
      <c r="N127" s="403"/>
      <c r="O127" s="403"/>
      <c r="P127" s="403"/>
      <c r="Q127" s="403"/>
      <c r="R127" s="403"/>
      <c r="S127" s="403"/>
      <c r="T127" s="403"/>
      <c r="U127" s="542"/>
    </row>
    <row r="128" spans="1:21" ht="12.75">
      <c r="A128" s="403"/>
      <c r="B128" s="403"/>
      <c r="C128" s="403"/>
      <c r="D128" s="403"/>
      <c r="E128" s="403"/>
      <c r="F128" s="403"/>
      <c r="G128" s="403"/>
      <c r="H128" s="403"/>
      <c r="I128" s="403"/>
      <c r="J128" s="403"/>
      <c r="K128" s="403"/>
      <c r="L128" s="403"/>
      <c r="M128" s="403"/>
      <c r="N128" s="403"/>
      <c r="O128" s="403"/>
      <c r="P128" s="403"/>
      <c r="Q128" s="403"/>
      <c r="R128" s="403"/>
      <c r="S128" s="403"/>
      <c r="T128" s="403"/>
      <c r="U128" s="542"/>
    </row>
    <row r="129" spans="1:21" ht="12.75">
      <c r="A129" s="403"/>
      <c r="B129" s="403"/>
      <c r="C129" s="403"/>
      <c r="D129" s="403"/>
      <c r="E129" s="403"/>
      <c r="F129" s="403"/>
      <c r="G129" s="403"/>
      <c r="H129" s="403"/>
      <c r="I129" s="403"/>
      <c r="J129" s="403"/>
      <c r="K129" s="403"/>
      <c r="L129" s="403"/>
      <c r="M129" s="403"/>
      <c r="N129" s="403"/>
      <c r="O129" s="403"/>
      <c r="P129" s="403"/>
      <c r="Q129" s="403"/>
      <c r="R129" s="403"/>
      <c r="S129" s="403"/>
      <c r="T129" s="403"/>
      <c r="U129" s="542"/>
    </row>
    <row r="130" spans="1:21" ht="12.75">
      <c r="A130" s="403"/>
      <c r="B130" s="403"/>
      <c r="C130" s="403"/>
      <c r="D130" s="403"/>
      <c r="E130" s="403"/>
      <c r="F130" s="403"/>
      <c r="G130" s="403"/>
      <c r="H130" s="403"/>
      <c r="I130" s="403"/>
      <c r="J130" s="403"/>
      <c r="K130" s="403"/>
      <c r="L130" s="403"/>
      <c r="M130" s="403"/>
      <c r="N130" s="403"/>
      <c r="O130" s="403"/>
      <c r="P130" s="403"/>
      <c r="Q130" s="403"/>
      <c r="R130" s="403"/>
      <c r="S130" s="403"/>
      <c r="T130" s="403"/>
      <c r="U130" s="542"/>
    </row>
    <row r="131" spans="1:21" ht="12.75">
      <c r="A131" s="403"/>
      <c r="B131" s="403"/>
      <c r="C131" s="403"/>
      <c r="D131" s="403"/>
      <c r="E131" s="403"/>
      <c r="F131" s="403"/>
      <c r="G131" s="403"/>
      <c r="H131" s="403"/>
      <c r="I131" s="403"/>
      <c r="J131" s="403"/>
      <c r="K131" s="403"/>
      <c r="L131" s="403"/>
      <c r="M131" s="403"/>
      <c r="N131" s="403"/>
      <c r="O131" s="403"/>
      <c r="P131" s="403"/>
      <c r="Q131" s="403"/>
      <c r="R131" s="403"/>
      <c r="S131" s="403"/>
      <c r="T131" s="403"/>
      <c r="U131" s="542"/>
    </row>
    <row r="132" spans="1:21" ht="12.75">
      <c r="A132" s="403"/>
      <c r="B132" s="403"/>
      <c r="C132" s="403"/>
      <c r="D132" s="403"/>
      <c r="E132" s="403"/>
      <c r="F132" s="403"/>
      <c r="G132" s="403"/>
      <c r="H132" s="403"/>
      <c r="I132" s="403"/>
      <c r="J132" s="403"/>
      <c r="K132" s="403"/>
      <c r="L132" s="403"/>
      <c r="M132" s="403"/>
      <c r="N132" s="403"/>
      <c r="O132" s="403"/>
      <c r="P132" s="403"/>
      <c r="Q132" s="403"/>
      <c r="R132" s="403"/>
      <c r="S132" s="403"/>
      <c r="T132" s="403"/>
      <c r="U132" s="542"/>
    </row>
    <row r="133" spans="1:21" ht="12.75">
      <c r="A133" s="403"/>
      <c r="B133" s="403"/>
      <c r="C133" s="403"/>
      <c r="D133" s="403"/>
      <c r="E133" s="403"/>
      <c r="F133" s="403"/>
      <c r="G133" s="403"/>
      <c r="H133" s="403"/>
      <c r="I133" s="403"/>
      <c r="J133" s="403"/>
      <c r="K133" s="403"/>
      <c r="L133" s="403"/>
      <c r="M133" s="403"/>
      <c r="N133" s="403"/>
      <c r="O133" s="403"/>
      <c r="P133" s="403"/>
      <c r="Q133" s="403"/>
      <c r="R133" s="403"/>
      <c r="S133" s="403"/>
      <c r="T133" s="403"/>
      <c r="U133" s="542"/>
    </row>
    <row r="134" spans="1:21" ht="12.75">
      <c r="A134" s="403"/>
      <c r="B134" s="403"/>
      <c r="C134" s="403"/>
      <c r="D134" s="403"/>
      <c r="E134" s="403"/>
      <c r="F134" s="403"/>
      <c r="G134" s="403"/>
      <c r="H134" s="403"/>
      <c r="I134" s="403"/>
      <c r="J134" s="403"/>
      <c r="K134" s="403"/>
      <c r="L134" s="403"/>
      <c r="M134" s="403"/>
      <c r="N134" s="403"/>
      <c r="O134" s="403"/>
      <c r="P134" s="403"/>
      <c r="Q134" s="403"/>
      <c r="R134" s="403"/>
      <c r="S134" s="403"/>
      <c r="T134" s="403"/>
      <c r="U134" s="542"/>
    </row>
    <row r="135" spans="1:21" ht="12.75">
      <c r="A135" s="403"/>
      <c r="B135" s="403"/>
      <c r="C135" s="403"/>
      <c r="D135" s="403"/>
      <c r="E135" s="403"/>
      <c r="F135" s="403"/>
      <c r="G135" s="403"/>
      <c r="H135" s="403"/>
      <c r="I135" s="403"/>
      <c r="J135" s="403"/>
      <c r="K135" s="403"/>
      <c r="L135" s="403"/>
      <c r="M135" s="403"/>
      <c r="N135" s="403"/>
      <c r="O135" s="403"/>
      <c r="P135" s="403"/>
      <c r="Q135" s="403"/>
      <c r="R135" s="403"/>
      <c r="S135" s="403"/>
      <c r="T135" s="403"/>
      <c r="U135" s="542"/>
    </row>
    <row r="136" spans="1:21" ht="12.75">
      <c r="A136" s="403"/>
      <c r="B136" s="403"/>
      <c r="C136" s="403"/>
      <c r="D136" s="403"/>
      <c r="E136" s="403"/>
      <c r="F136" s="403"/>
      <c r="G136" s="403"/>
      <c r="H136" s="403"/>
      <c r="I136" s="403"/>
      <c r="J136" s="403"/>
      <c r="K136" s="403"/>
      <c r="L136" s="403"/>
      <c r="M136" s="403"/>
      <c r="N136" s="403"/>
      <c r="O136" s="403"/>
      <c r="P136" s="403"/>
      <c r="Q136" s="403"/>
      <c r="R136" s="403"/>
      <c r="S136" s="403"/>
      <c r="T136" s="403"/>
      <c r="U136" s="542"/>
    </row>
    <row r="137" spans="1:21" ht="12.75">
      <c r="A137" s="403"/>
      <c r="B137" s="403"/>
      <c r="C137" s="403"/>
      <c r="D137" s="403"/>
      <c r="E137" s="403"/>
      <c r="F137" s="403"/>
      <c r="G137" s="403"/>
      <c r="H137" s="403"/>
      <c r="I137" s="403"/>
      <c r="J137" s="403"/>
      <c r="K137" s="403"/>
      <c r="L137" s="403"/>
      <c r="M137" s="403"/>
      <c r="N137" s="403"/>
      <c r="O137" s="403"/>
      <c r="P137" s="403"/>
      <c r="Q137" s="403"/>
      <c r="R137" s="403"/>
      <c r="S137" s="403"/>
      <c r="T137" s="403"/>
      <c r="U137" s="542"/>
    </row>
    <row r="138" spans="1:21" ht="12.75">
      <c r="A138" s="403"/>
      <c r="B138" s="403"/>
      <c r="C138" s="403"/>
      <c r="D138" s="403"/>
      <c r="E138" s="403"/>
      <c r="F138" s="403"/>
      <c r="G138" s="403"/>
      <c r="H138" s="403"/>
      <c r="I138" s="403"/>
      <c r="J138" s="403"/>
      <c r="K138" s="403"/>
      <c r="L138" s="403"/>
      <c r="M138" s="403"/>
      <c r="N138" s="403"/>
      <c r="O138" s="403"/>
      <c r="P138" s="403"/>
      <c r="Q138" s="403"/>
      <c r="R138" s="403"/>
      <c r="S138" s="403"/>
      <c r="T138" s="403"/>
      <c r="U138" s="542"/>
    </row>
    <row r="139" spans="1:21" ht="12.75">
      <c r="A139" s="403"/>
      <c r="B139" s="403"/>
      <c r="C139" s="403"/>
      <c r="D139" s="403"/>
      <c r="E139" s="403"/>
      <c r="F139" s="403"/>
      <c r="G139" s="403"/>
      <c r="H139" s="403"/>
      <c r="I139" s="403"/>
      <c r="J139" s="403"/>
      <c r="K139" s="403"/>
      <c r="L139" s="403"/>
      <c r="M139" s="403"/>
      <c r="N139" s="403"/>
      <c r="O139" s="403"/>
      <c r="P139" s="403"/>
      <c r="Q139" s="403"/>
      <c r="R139" s="403"/>
      <c r="S139" s="403"/>
      <c r="T139" s="403"/>
      <c r="U139" s="542"/>
    </row>
    <row r="140" spans="1:21" ht="12.75">
      <c r="A140" s="403"/>
      <c r="B140" s="403"/>
      <c r="C140" s="403"/>
      <c r="D140" s="403"/>
      <c r="E140" s="403"/>
      <c r="F140" s="403"/>
      <c r="G140" s="403"/>
      <c r="H140" s="403"/>
      <c r="I140" s="403"/>
      <c r="J140" s="403"/>
      <c r="K140" s="403"/>
      <c r="L140" s="403"/>
      <c r="M140" s="403"/>
      <c r="N140" s="403"/>
      <c r="O140" s="403"/>
      <c r="P140" s="403"/>
      <c r="Q140" s="403"/>
      <c r="R140" s="403"/>
      <c r="S140" s="403"/>
      <c r="T140" s="403"/>
      <c r="U140" s="542"/>
    </row>
    <row r="141" spans="1:21" ht="12.75">
      <c r="A141" s="403"/>
      <c r="B141" s="403"/>
      <c r="C141" s="403"/>
      <c r="D141" s="403"/>
      <c r="E141" s="403"/>
      <c r="F141" s="403"/>
      <c r="G141" s="403"/>
      <c r="H141" s="403"/>
      <c r="I141" s="403"/>
      <c r="J141" s="403"/>
      <c r="K141" s="403"/>
      <c r="L141" s="403"/>
      <c r="M141" s="403"/>
      <c r="N141" s="403"/>
      <c r="O141" s="403"/>
      <c r="P141" s="403"/>
      <c r="Q141" s="403"/>
      <c r="R141" s="403"/>
      <c r="S141" s="403"/>
      <c r="T141" s="403"/>
      <c r="U141" s="542"/>
    </row>
    <row r="142" spans="1:21" ht="12.75">
      <c r="A142" s="403"/>
      <c r="B142" s="403"/>
      <c r="C142" s="403"/>
      <c r="D142" s="403"/>
      <c r="E142" s="403"/>
      <c r="F142" s="403"/>
      <c r="G142" s="403"/>
      <c r="H142" s="403"/>
      <c r="I142" s="403"/>
      <c r="J142" s="403"/>
      <c r="K142" s="403"/>
      <c r="L142" s="403"/>
      <c r="M142" s="403"/>
      <c r="N142" s="403"/>
      <c r="O142" s="403"/>
      <c r="P142" s="403"/>
      <c r="Q142" s="403"/>
      <c r="R142" s="403"/>
      <c r="S142" s="403"/>
      <c r="T142" s="403"/>
      <c r="U142" s="542"/>
    </row>
    <row r="143" spans="1:21" ht="12.75">
      <c r="A143" s="403"/>
      <c r="B143" s="403"/>
      <c r="C143" s="403"/>
      <c r="D143" s="403"/>
      <c r="E143" s="403"/>
      <c r="F143" s="403"/>
      <c r="G143" s="403"/>
      <c r="H143" s="403"/>
      <c r="I143" s="403"/>
      <c r="J143" s="403"/>
      <c r="K143" s="403"/>
      <c r="L143" s="403"/>
      <c r="M143" s="403"/>
      <c r="N143" s="403"/>
      <c r="O143" s="403"/>
      <c r="P143" s="403"/>
      <c r="Q143" s="403"/>
      <c r="R143" s="403"/>
      <c r="S143" s="403"/>
      <c r="T143" s="403"/>
      <c r="U143" s="542"/>
    </row>
    <row r="144" spans="1:21" ht="12.75">
      <c r="A144" s="403"/>
      <c r="B144" s="403"/>
      <c r="C144" s="403"/>
      <c r="D144" s="403"/>
      <c r="E144" s="403"/>
      <c r="F144" s="403"/>
      <c r="G144" s="403"/>
      <c r="H144" s="403"/>
      <c r="I144" s="403"/>
      <c r="J144" s="403"/>
      <c r="K144" s="403"/>
      <c r="L144" s="403"/>
      <c r="M144" s="403"/>
      <c r="N144" s="403"/>
      <c r="O144" s="403"/>
      <c r="P144" s="403"/>
      <c r="Q144" s="403"/>
      <c r="R144" s="403"/>
      <c r="S144" s="403"/>
      <c r="T144" s="403"/>
      <c r="U144" s="542"/>
    </row>
    <row r="145" spans="1:21" ht="12.75">
      <c r="A145" s="403"/>
      <c r="B145" s="403"/>
      <c r="C145" s="403"/>
      <c r="D145" s="403"/>
      <c r="E145" s="403"/>
      <c r="F145" s="403"/>
      <c r="G145" s="403"/>
      <c r="H145" s="403"/>
      <c r="I145" s="403"/>
      <c r="J145" s="403"/>
      <c r="K145" s="403"/>
      <c r="L145" s="403"/>
      <c r="M145" s="403"/>
      <c r="N145" s="403"/>
      <c r="O145" s="403"/>
      <c r="P145" s="403"/>
      <c r="Q145" s="403"/>
      <c r="R145" s="403"/>
      <c r="S145" s="403"/>
      <c r="T145" s="403"/>
      <c r="U145" s="542"/>
    </row>
    <row r="146" spans="1:21" ht="12.75">
      <c r="A146" s="403"/>
      <c r="B146" s="403"/>
      <c r="C146" s="403"/>
      <c r="D146" s="403"/>
      <c r="E146" s="403"/>
      <c r="F146" s="403"/>
      <c r="G146" s="403"/>
      <c r="H146" s="403"/>
      <c r="I146" s="403"/>
      <c r="J146" s="403"/>
      <c r="K146" s="403"/>
      <c r="L146" s="403"/>
      <c r="M146" s="403"/>
      <c r="N146" s="403"/>
      <c r="O146" s="403"/>
      <c r="P146" s="403"/>
      <c r="Q146" s="403"/>
      <c r="R146" s="403"/>
      <c r="S146" s="403"/>
      <c r="T146" s="403"/>
      <c r="U146" s="542"/>
    </row>
    <row r="147" spans="1:21" ht="12.75">
      <c r="A147" s="403"/>
      <c r="B147" s="403"/>
      <c r="C147" s="403"/>
      <c r="D147" s="403"/>
      <c r="E147" s="403"/>
      <c r="F147" s="403"/>
      <c r="G147" s="403"/>
      <c r="H147" s="403"/>
      <c r="I147" s="403"/>
      <c r="J147" s="403"/>
      <c r="K147" s="403"/>
      <c r="L147" s="403"/>
      <c r="M147" s="403"/>
      <c r="N147" s="403"/>
      <c r="O147" s="403"/>
      <c r="P147" s="403"/>
      <c r="Q147" s="403"/>
      <c r="R147" s="403"/>
      <c r="S147" s="403"/>
      <c r="T147" s="403"/>
      <c r="U147" s="542"/>
    </row>
    <row r="148" spans="1:21" ht="12.75">
      <c r="A148" s="403"/>
      <c r="B148" s="403"/>
      <c r="C148" s="403"/>
      <c r="D148" s="403"/>
      <c r="E148" s="403"/>
      <c r="F148" s="403"/>
      <c r="G148" s="403"/>
      <c r="H148" s="403"/>
      <c r="I148" s="403"/>
      <c r="J148" s="403"/>
      <c r="K148" s="403"/>
      <c r="L148" s="403"/>
      <c r="M148" s="403"/>
      <c r="N148" s="403"/>
      <c r="O148" s="403"/>
      <c r="P148" s="403"/>
      <c r="Q148" s="403"/>
      <c r="R148" s="403"/>
      <c r="S148" s="403"/>
      <c r="T148" s="403"/>
      <c r="U148" s="542"/>
    </row>
    <row r="149" spans="1:21" ht="12.75">
      <c r="A149" s="403"/>
      <c r="B149" s="403"/>
      <c r="C149" s="403"/>
      <c r="D149" s="403"/>
      <c r="E149" s="403"/>
      <c r="F149" s="403"/>
      <c r="G149" s="403"/>
      <c r="H149" s="403"/>
      <c r="I149" s="403"/>
      <c r="J149" s="403"/>
      <c r="K149" s="403"/>
      <c r="L149" s="403"/>
      <c r="M149" s="403"/>
      <c r="N149" s="403"/>
      <c r="O149" s="403"/>
      <c r="P149" s="403"/>
      <c r="Q149" s="403"/>
      <c r="R149" s="403"/>
      <c r="S149" s="403"/>
      <c r="T149" s="403"/>
      <c r="U149" s="542"/>
    </row>
    <row r="150" spans="1:21" ht="12.75">
      <c r="A150" s="403"/>
      <c r="B150" s="403"/>
      <c r="C150" s="403"/>
      <c r="D150" s="403"/>
      <c r="E150" s="403"/>
      <c r="F150" s="403"/>
      <c r="G150" s="403"/>
      <c r="H150" s="403"/>
      <c r="I150" s="403"/>
      <c r="J150" s="403"/>
      <c r="K150" s="403"/>
      <c r="L150" s="403"/>
      <c r="M150" s="403"/>
      <c r="N150" s="403"/>
      <c r="O150" s="403"/>
      <c r="P150" s="403"/>
      <c r="Q150" s="403"/>
      <c r="R150" s="403"/>
      <c r="S150" s="403"/>
      <c r="T150" s="403"/>
      <c r="U150" s="542"/>
    </row>
    <row r="151" spans="1:21" ht="12.75">
      <c r="A151" s="403"/>
      <c r="B151" s="403"/>
      <c r="C151" s="403"/>
      <c r="D151" s="403"/>
      <c r="E151" s="403"/>
      <c r="F151" s="403"/>
      <c r="G151" s="403"/>
      <c r="H151" s="403"/>
      <c r="I151" s="403"/>
      <c r="J151" s="403"/>
      <c r="K151" s="403"/>
      <c r="L151" s="403"/>
      <c r="M151" s="403"/>
      <c r="N151" s="403"/>
      <c r="O151" s="403"/>
      <c r="P151" s="403"/>
      <c r="Q151" s="403"/>
      <c r="R151" s="403"/>
      <c r="S151" s="403"/>
      <c r="T151" s="403"/>
      <c r="U151" s="542"/>
    </row>
    <row r="152" spans="1:21" ht="12.75">
      <c r="A152" s="403"/>
      <c r="B152" s="403"/>
      <c r="C152" s="403"/>
      <c r="D152" s="403"/>
      <c r="E152" s="403"/>
      <c r="F152" s="403"/>
      <c r="G152" s="403"/>
      <c r="H152" s="403"/>
      <c r="I152" s="403"/>
      <c r="J152" s="403"/>
      <c r="K152" s="403"/>
      <c r="L152" s="403"/>
      <c r="M152" s="403"/>
      <c r="N152" s="403"/>
      <c r="O152" s="403"/>
      <c r="P152" s="403"/>
      <c r="Q152" s="403"/>
      <c r="R152" s="403"/>
      <c r="S152" s="403"/>
      <c r="T152" s="403"/>
      <c r="U152" s="542"/>
    </row>
    <row r="153" spans="1:21" ht="12.75">
      <c r="A153" s="403"/>
      <c r="B153" s="403"/>
      <c r="C153" s="403"/>
      <c r="D153" s="403"/>
      <c r="E153" s="403"/>
      <c r="F153" s="403"/>
      <c r="G153" s="403"/>
      <c r="H153" s="403"/>
      <c r="I153" s="403"/>
      <c r="J153" s="403"/>
      <c r="K153" s="403"/>
      <c r="L153" s="403"/>
      <c r="M153" s="403"/>
      <c r="N153" s="403"/>
      <c r="O153" s="403"/>
      <c r="P153" s="403"/>
      <c r="Q153" s="403"/>
      <c r="R153" s="403"/>
      <c r="S153" s="403"/>
      <c r="T153" s="403"/>
      <c r="U153" s="542"/>
    </row>
    <row r="154" spans="1:21" ht="12.75">
      <c r="A154" s="403"/>
      <c r="B154" s="403"/>
      <c r="C154" s="403"/>
      <c r="D154" s="403"/>
      <c r="E154" s="403"/>
      <c r="F154" s="403"/>
      <c r="G154" s="403"/>
      <c r="H154" s="403"/>
      <c r="I154" s="403"/>
      <c r="J154" s="403"/>
      <c r="K154" s="403"/>
      <c r="L154" s="403"/>
      <c r="M154" s="403"/>
      <c r="N154" s="403"/>
      <c r="O154" s="403"/>
      <c r="P154" s="403"/>
      <c r="Q154" s="403"/>
      <c r="R154" s="403"/>
      <c r="S154" s="403"/>
      <c r="T154" s="403"/>
      <c r="U154" s="542"/>
    </row>
    <row r="155" spans="1:21" ht="12.75">
      <c r="A155" s="403"/>
      <c r="B155" s="403"/>
      <c r="C155" s="403"/>
      <c r="D155" s="403"/>
      <c r="E155" s="403"/>
      <c r="F155" s="403"/>
      <c r="G155" s="403"/>
      <c r="H155" s="403"/>
      <c r="I155" s="403"/>
      <c r="J155" s="403"/>
      <c r="K155" s="403"/>
      <c r="L155" s="403"/>
      <c r="M155" s="403"/>
      <c r="N155" s="403"/>
      <c r="O155" s="403"/>
      <c r="P155" s="403"/>
      <c r="Q155" s="403"/>
      <c r="R155" s="403"/>
      <c r="S155" s="403"/>
      <c r="T155" s="403"/>
      <c r="U155" s="542"/>
    </row>
    <row r="156" spans="1:21" ht="12.75">
      <c r="A156" s="403"/>
      <c r="B156" s="403"/>
      <c r="C156" s="403"/>
      <c r="D156" s="403"/>
      <c r="E156" s="403"/>
      <c r="F156" s="403"/>
      <c r="G156" s="403"/>
      <c r="H156" s="403"/>
      <c r="I156" s="403"/>
      <c r="J156" s="403"/>
      <c r="K156" s="403"/>
      <c r="L156" s="403"/>
      <c r="M156" s="403"/>
      <c r="N156" s="403"/>
      <c r="O156" s="403"/>
      <c r="P156" s="403"/>
      <c r="Q156" s="403"/>
      <c r="R156" s="403"/>
      <c r="S156" s="403"/>
      <c r="T156" s="403"/>
      <c r="U156" s="542"/>
    </row>
    <row r="157" spans="1:21" ht="12.75">
      <c r="A157" s="403"/>
      <c r="B157" s="403"/>
      <c r="C157" s="403"/>
      <c r="D157" s="403"/>
      <c r="E157" s="403"/>
      <c r="F157" s="403"/>
      <c r="G157" s="403"/>
      <c r="H157" s="403"/>
      <c r="I157" s="403"/>
      <c r="J157" s="403"/>
      <c r="K157" s="403"/>
      <c r="L157" s="403"/>
      <c r="M157" s="403"/>
      <c r="N157" s="403"/>
      <c r="O157" s="403"/>
      <c r="P157" s="403"/>
      <c r="Q157" s="403"/>
      <c r="R157" s="403"/>
      <c r="S157" s="403"/>
      <c r="T157" s="403"/>
      <c r="U157" s="542"/>
    </row>
    <row r="158" spans="1:21" ht="12.75">
      <c r="A158" s="403"/>
      <c r="B158" s="403"/>
      <c r="C158" s="403"/>
      <c r="D158" s="403"/>
      <c r="E158" s="403"/>
      <c r="F158" s="403"/>
      <c r="G158" s="403"/>
      <c r="H158" s="403"/>
      <c r="I158" s="403"/>
      <c r="J158" s="403"/>
      <c r="K158" s="403"/>
      <c r="L158" s="403"/>
      <c r="M158" s="403"/>
      <c r="N158" s="403"/>
      <c r="O158" s="403"/>
      <c r="P158" s="403"/>
      <c r="Q158" s="403"/>
      <c r="R158" s="403"/>
      <c r="S158" s="403"/>
      <c r="T158" s="403"/>
      <c r="U158" s="542"/>
    </row>
    <row r="159" spans="1:21" ht="12.75">
      <c r="A159" s="403"/>
      <c r="B159" s="403"/>
      <c r="C159" s="403"/>
      <c r="D159" s="403"/>
      <c r="E159" s="403"/>
      <c r="F159" s="403"/>
      <c r="G159" s="403"/>
      <c r="H159" s="403"/>
      <c r="I159" s="403"/>
      <c r="J159" s="403"/>
      <c r="K159" s="403"/>
      <c r="L159" s="403"/>
      <c r="M159" s="403"/>
      <c r="N159" s="403"/>
      <c r="O159" s="403"/>
      <c r="P159" s="403"/>
      <c r="Q159" s="403"/>
      <c r="R159" s="403"/>
      <c r="S159" s="403"/>
      <c r="T159" s="403"/>
      <c r="U159" s="542"/>
    </row>
    <row r="160" s="403" customFormat="1" ht="12.75">
      <c r="U160" s="542"/>
    </row>
    <row r="161" s="403" customFormat="1" ht="12.75">
      <c r="U161" s="542"/>
    </row>
    <row r="162" s="403" customFormat="1" ht="12.75">
      <c r="U162" s="542"/>
    </row>
    <row r="163" s="403" customFormat="1" ht="12.75">
      <c r="U163" s="542"/>
    </row>
    <row r="164" s="403" customFormat="1" ht="12.75">
      <c r="U164" s="542"/>
    </row>
    <row r="165" s="403" customFormat="1" ht="12.75">
      <c r="U165" s="542"/>
    </row>
    <row r="166" s="403" customFormat="1" ht="12.75">
      <c r="U166" s="542"/>
    </row>
  </sheetData>
  <sheetProtection formatCells="0" formatColumns="0" formatRows="0" insertRows="0" deleteRows="0"/>
  <mergeCells count="41">
    <mergeCell ref="P1:U1"/>
    <mergeCell ref="H3:H7"/>
    <mergeCell ref="I3:I7"/>
    <mergeCell ref="J3:S3"/>
    <mergeCell ref="L5:M6"/>
    <mergeCell ref="N5:N7"/>
    <mergeCell ref="U3:U7"/>
    <mergeCell ref="V7:V8"/>
    <mergeCell ref="W7:W8"/>
    <mergeCell ref="A1:D1"/>
    <mergeCell ref="E1:O1"/>
    <mergeCell ref="O2:U2"/>
    <mergeCell ref="A3:A7"/>
    <mergeCell ref="B3:B7"/>
    <mergeCell ref="K4:P4"/>
    <mergeCell ref="D3:D7"/>
    <mergeCell ref="R4:R7"/>
    <mergeCell ref="C3:C7"/>
    <mergeCell ref="B76:E76"/>
    <mergeCell ref="E3:F3"/>
    <mergeCell ref="A8:B8"/>
    <mergeCell ref="A9:B9"/>
    <mergeCell ref="T3:T7"/>
    <mergeCell ref="J4:J7"/>
    <mergeCell ref="O5:O7"/>
    <mergeCell ref="Q4:Q7"/>
    <mergeCell ref="G3:G7"/>
    <mergeCell ref="E4:E7"/>
    <mergeCell ref="F4:F7"/>
    <mergeCell ref="S4:S7"/>
    <mergeCell ref="K5:K7"/>
    <mergeCell ref="P76:S76"/>
    <mergeCell ref="P5:P7"/>
    <mergeCell ref="A77:E77"/>
    <mergeCell ref="N77:U77"/>
    <mergeCell ref="A78:E78"/>
    <mergeCell ref="A68:U68"/>
    <mergeCell ref="A69:E69"/>
    <mergeCell ref="N69:U69"/>
    <mergeCell ref="A70:E70"/>
    <mergeCell ref="N70:U70"/>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NGOC</cp:lastModifiedBy>
  <cp:lastPrinted>2021-11-02T10:40:39Z</cp:lastPrinted>
  <dcterms:created xsi:type="dcterms:W3CDTF">2004-03-07T02:36:29Z</dcterms:created>
  <dcterms:modified xsi:type="dcterms:W3CDTF">2021-11-03T02:02:35Z</dcterms:modified>
  <cp:category/>
  <cp:version/>
  <cp:contentType/>
  <cp:contentStatus/>
</cp:coreProperties>
</file>